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-195" yWindow="-135" windowWidth="19230" windowHeight="6420"/>
  </bookViews>
  <sheets>
    <sheet name="Водоем" sheetId="6" r:id="rId1"/>
    <sheet name="МАФ" sheetId="7" r:id="rId2"/>
    <sheet name="мощение" sheetId="8" r:id="rId3"/>
    <sheet name="дренаж" sheetId="9" r:id="rId4"/>
    <sheet name="освещение" sheetId="10" r:id="rId5"/>
    <sheet name="посадка растений" sheetId="11" r:id="rId6"/>
  </sheets>
  <definedNames>
    <definedName name="_xlnm.Print_Area" localSheetId="0">Водоем!$B$1:$I$96</definedName>
    <definedName name="_xlnm.Print_Area" localSheetId="3">дренаж!$B$1:$I$1</definedName>
    <definedName name="_xlnm.Print_Area" localSheetId="2">мощение!#REF!</definedName>
    <definedName name="_xlnm.Print_Area" localSheetId="4">освещение!$B$1:$I$1</definedName>
    <definedName name="_xlnm.Print_Area" localSheetId="5">'посадка растений'!#REF!</definedName>
  </definedNames>
  <calcPr calcId="124519" refMode="R1C1"/>
</workbook>
</file>

<file path=xl/calcChain.xml><?xml version="1.0" encoding="utf-8"?>
<calcChain xmlns="http://schemas.openxmlformats.org/spreadsheetml/2006/main">
  <c r="I154" i="7"/>
  <c r="I74" i="8"/>
  <c r="I148" i="7"/>
  <c r="I147"/>
  <c r="I146"/>
  <c r="I145"/>
  <c r="I144"/>
  <c r="I143"/>
  <c r="I142"/>
  <c r="I141"/>
  <c r="I140"/>
  <c r="I139"/>
  <c r="I138"/>
  <c r="I132"/>
  <c r="I131"/>
  <c r="I130"/>
  <c r="I133" s="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H45" i="11"/>
  <c r="H40"/>
  <c r="F38"/>
  <c r="H38" s="1"/>
  <c r="F37"/>
  <c r="H37" s="1"/>
  <c r="F36"/>
  <c r="H36" s="1"/>
  <c r="F35"/>
  <c r="H35" s="1"/>
  <c r="H34"/>
  <c r="H33"/>
  <c r="H32"/>
  <c r="H31"/>
  <c r="F30"/>
  <c r="H30" s="1"/>
  <c r="F29"/>
  <c r="H29" s="1"/>
  <c r="F27"/>
  <c r="H27" s="1"/>
  <c r="H26"/>
  <c r="F25"/>
  <c r="H25" s="1"/>
  <c r="F24"/>
  <c r="H24" s="1"/>
  <c r="H23"/>
  <c r="F22"/>
  <c r="H22" s="1"/>
  <c r="H21"/>
  <c r="F20"/>
  <c r="H20" s="1"/>
  <c r="F19"/>
  <c r="H19" s="1"/>
  <c r="H17"/>
  <c r="H16"/>
  <c r="H15"/>
  <c r="F14"/>
  <c r="H14" s="1"/>
  <c r="H13"/>
  <c r="H12"/>
  <c r="F11"/>
  <c r="H11" s="1"/>
  <c r="F10"/>
  <c r="H10" s="1"/>
  <c r="H9"/>
  <c r="H8"/>
  <c r="F7"/>
  <c r="H7" s="1"/>
  <c r="H6"/>
  <c r="H76" i="10"/>
  <c r="E75"/>
  <c r="H75" s="1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46"/>
  <c r="H45"/>
  <c r="H44"/>
  <c r="H43"/>
  <c r="H42"/>
  <c r="H41"/>
  <c r="H39"/>
  <c r="H38"/>
  <c r="H37"/>
  <c r="H35"/>
  <c r="H34"/>
  <c r="H33"/>
  <c r="H32"/>
  <c r="H31"/>
  <c r="H29"/>
  <c r="H28"/>
  <c r="H27"/>
  <c r="H26"/>
  <c r="H25"/>
  <c r="H24"/>
  <c r="H23"/>
  <c r="H22"/>
  <c r="H21"/>
  <c r="H12"/>
  <c r="H11"/>
  <c r="H10"/>
  <c r="H9"/>
  <c r="B9"/>
  <c r="B10" s="1"/>
  <c r="B11" s="1"/>
  <c r="B12" s="1"/>
  <c r="H8"/>
  <c r="B8"/>
  <c r="H7"/>
  <c r="I33" i="9"/>
  <c r="I32"/>
  <c r="I31"/>
  <c r="I30"/>
  <c r="I29"/>
  <c r="I28"/>
  <c r="I27"/>
  <c r="I26"/>
  <c r="I25"/>
  <c r="I24"/>
  <c r="I23"/>
  <c r="I22"/>
  <c r="I21"/>
  <c r="I20"/>
  <c r="I19"/>
  <c r="I18"/>
  <c r="I17"/>
  <c r="I11"/>
  <c r="I10"/>
  <c r="F10"/>
  <c r="F9"/>
  <c r="I9" s="1"/>
  <c r="I8"/>
  <c r="H212" i="8"/>
  <c r="H208"/>
  <c r="F206"/>
  <c r="H206" s="1"/>
  <c r="F205"/>
  <c r="H205" s="1"/>
  <c r="F204"/>
  <c r="H204" s="1"/>
  <c r="F203"/>
  <c r="H203" s="1"/>
  <c r="H202"/>
  <c r="H201"/>
  <c r="H200"/>
  <c r="H199"/>
  <c r="F198"/>
  <c r="H198" s="1"/>
  <c r="F197"/>
  <c r="H197" s="1"/>
  <c r="F195"/>
  <c r="H195" s="1"/>
  <c r="H194"/>
  <c r="F193"/>
  <c r="H193" s="1"/>
  <c r="F192"/>
  <c r="H192" s="1"/>
  <c r="H191"/>
  <c r="F190"/>
  <c r="H190" s="1"/>
  <c r="H189"/>
  <c r="F188"/>
  <c r="H188" s="1"/>
  <c r="F187"/>
  <c r="H187" s="1"/>
  <c r="H185"/>
  <c r="H184"/>
  <c r="H183"/>
  <c r="F182"/>
  <c r="H182" s="1"/>
  <c r="H181"/>
  <c r="H180"/>
  <c r="F179"/>
  <c r="H179" s="1"/>
  <c r="F178"/>
  <c r="H178" s="1"/>
  <c r="H177"/>
  <c r="H176"/>
  <c r="F175"/>
  <c r="H175" s="1"/>
  <c r="H174"/>
  <c r="I162"/>
  <c r="I161"/>
  <c r="I160"/>
  <c r="I154"/>
  <c r="I153"/>
  <c r="I152"/>
  <c r="I151"/>
  <c r="I142"/>
  <c r="I141"/>
  <c r="I140"/>
  <c r="I134"/>
  <c r="I133"/>
  <c r="I132"/>
  <c r="I131"/>
  <c r="I120"/>
  <c r="I119"/>
  <c r="I113"/>
  <c r="I112"/>
  <c r="I111"/>
  <c r="I110"/>
  <c r="I109"/>
  <c r="B109"/>
  <c r="B110" s="1"/>
  <c r="B111" s="1"/>
  <c r="B112" s="1"/>
  <c r="B113" s="1"/>
  <c r="I108"/>
  <c r="I68"/>
  <c r="I67"/>
  <c r="I61"/>
  <c r="I60"/>
  <c r="I59"/>
  <c r="I62" s="1"/>
  <c r="I63" s="1"/>
  <c r="I49"/>
  <c r="I48"/>
  <c r="I47"/>
  <c r="I41"/>
  <c r="I40"/>
  <c r="I39"/>
  <c r="I38"/>
  <c r="I37"/>
  <c r="I36"/>
  <c r="I35"/>
  <c r="B35"/>
  <c r="B36" s="1"/>
  <c r="I34"/>
  <c r="I25"/>
  <c r="I24"/>
  <c r="I23"/>
  <c r="I22"/>
  <c r="I16"/>
  <c r="I15"/>
  <c r="I14"/>
  <c r="I13"/>
  <c r="I12"/>
  <c r="I11"/>
  <c r="I10"/>
  <c r="I9"/>
  <c r="I8"/>
  <c r="B8"/>
  <c r="B9" s="1"/>
  <c r="B10" s="1"/>
  <c r="B11" s="1"/>
  <c r="B12" s="1"/>
  <c r="B13" s="1"/>
  <c r="B14" s="1"/>
  <c r="I7"/>
  <c r="I45" i="7"/>
  <c r="I44"/>
  <c r="I43"/>
  <c r="I36"/>
  <c r="I35"/>
  <c r="I34"/>
  <c r="I33"/>
  <c r="I32"/>
  <c r="I31"/>
  <c r="I30"/>
  <c r="B30"/>
  <c r="B31" s="1"/>
  <c r="I29"/>
  <c r="I20"/>
  <c r="I19"/>
  <c r="I18"/>
  <c r="I17"/>
  <c r="I11"/>
  <c r="I10"/>
  <c r="I9"/>
  <c r="I8"/>
  <c r="I7"/>
  <c r="B7"/>
  <c r="I6"/>
  <c r="I443" i="6"/>
  <c r="H581"/>
  <c r="H577"/>
  <c r="F575"/>
  <c r="H575" s="1"/>
  <c r="F574"/>
  <c r="H574" s="1"/>
  <c r="F573"/>
  <c r="H573" s="1"/>
  <c r="H572"/>
  <c r="F572"/>
  <c r="H571"/>
  <c r="H570"/>
  <c r="H569"/>
  <c r="H568"/>
  <c r="F567"/>
  <c r="H567" s="1"/>
  <c r="F566"/>
  <c r="H566" s="1"/>
  <c r="F564"/>
  <c r="H564" s="1"/>
  <c r="H563"/>
  <c r="F562"/>
  <c r="H562" s="1"/>
  <c r="F561"/>
  <c r="H561" s="1"/>
  <c r="H560"/>
  <c r="F559"/>
  <c r="H559" s="1"/>
  <c r="H558"/>
  <c r="H557"/>
  <c r="F557"/>
  <c r="F556"/>
  <c r="H556" s="1"/>
  <c r="H554"/>
  <c r="H553"/>
  <c r="H552"/>
  <c r="F551"/>
  <c r="H551" s="1"/>
  <c r="H550"/>
  <c r="H549"/>
  <c r="F548"/>
  <c r="H548" s="1"/>
  <c r="F547"/>
  <c r="H547" s="1"/>
  <c r="H546"/>
  <c r="H545"/>
  <c r="F544"/>
  <c r="H544" s="1"/>
  <c r="H543"/>
  <c r="H13" i="10" l="1"/>
  <c r="H84"/>
  <c r="I12" i="9"/>
  <c r="I34"/>
  <c r="I35" s="1"/>
  <c r="I36" s="1"/>
  <c r="I17" i="8"/>
  <c r="I75" i="7"/>
  <c r="I121"/>
  <c r="I149"/>
  <c r="I150"/>
  <c r="I151" s="1"/>
  <c r="I46"/>
  <c r="I47" s="1"/>
  <c r="I114" i="8"/>
  <c r="I155"/>
  <c r="I156" s="1"/>
  <c r="I134" i="7"/>
  <c r="I135" s="1"/>
  <c r="I26" i="8"/>
  <c r="I28" s="1"/>
  <c r="I76" i="7"/>
  <c r="I77" s="1"/>
  <c r="I122"/>
  <c r="I123" s="1"/>
  <c r="I42" i="8"/>
  <c r="I43" s="1"/>
  <c r="I44" s="1"/>
  <c r="I50"/>
  <c r="I51" s="1"/>
  <c r="I52" s="1"/>
  <c r="I12" i="7"/>
  <c r="I13" s="1"/>
  <c r="I69" i="8"/>
  <c r="I70" s="1"/>
  <c r="I71" s="1"/>
  <c r="I135"/>
  <c r="I136" s="1"/>
  <c r="I137" s="1"/>
  <c r="I21" i="7"/>
  <c r="I163" i="8"/>
  <c r="I164" s="1"/>
  <c r="I165" s="1"/>
  <c r="I37" i="7"/>
  <c r="I38" s="1"/>
  <c r="I39" s="1"/>
  <c r="I121" i="8"/>
  <c r="I143"/>
  <c r="I144" s="1"/>
  <c r="H209"/>
  <c r="H213" s="1"/>
  <c r="H41" i="11"/>
  <c r="H46" s="1"/>
  <c r="H14" i="10"/>
  <c r="H15" s="1"/>
  <c r="G47"/>
  <c r="H47" s="1"/>
  <c r="H48" s="1"/>
  <c r="I13" i="9"/>
  <c r="I14" s="1"/>
  <c r="I122" i="8"/>
  <c r="I123" s="1"/>
  <c r="I18"/>
  <c r="I19" s="1"/>
  <c r="I27"/>
  <c r="I115"/>
  <c r="I116" s="1"/>
  <c r="I64"/>
  <c r="H578" i="6"/>
  <c r="H582" s="1"/>
  <c r="I531"/>
  <c r="I530"/>
  <c r="I529"/>
  <c r="I523"/>
  <c r="I522"/>
  <c r="I521"/>
  <c r="I520"/>
  <c r="I511"/>
  <c r="I510"/>
  <c r="I509"/>
  <c r="I503"/>
  <c r="I502"/>
  <c r="I501"/>
  <c r="I500"/>
  <c r="I157" i="8" l="1"/>
  <c r="I124" i="7"/>
  <c r="I152"/>
  <c r="I48"/>
  <c r="I49" s="1"/>
  <c r="I72" i="8"/>
  <c r="I14" i="7"/>
  <c r="I53" i="8"/>
  <c r="I145"/>
  <c r="I146" s="1"/>
  <c r="I22" i="7"/>
  <c r="I23" s="1"/>
  <c r="I124" i="8"/>
  <c r="I29"/>
  <c r="G77" i="10"/>
  <c r="H77" s="1"/>
  <c r="H78" s="1"/>
  <c r="H49"/>
  <c r="H50" s="1"/>
  <c r="H83"/>
  <c r="I37" i="9"/>
  <c r="I166" i="8"/>
  <c r="I504" i="6"/>
  <c r="I512"/>
  <c r="I513" s="1"/>
  <c r="I524"/>
  <c r="I525" s="1"/>
  <c r="I526" s="1"/>
  <c r="I532"/>
  <c r="I533" s="1"/>
  <c r="I534" s="1"/>
  <c r="I505"/>
  <c r="I506"/>
  <c r="I168" i="8" l="1"/>
  <c r="I24" i="7"/>
  <c r="H79" i="10"/>
  <c r="H80" s="1"/>
  <c r="H82" s="1"/>
  <c r="H85" s="1"/>
  <c r="I514" i="6"/>
  <c r="I515" s="1"/>
  <c r="I535"/>
  <c r="I537" l="1"/>
  <c r="I489"/>
  <c r="I488"/>
  <c r="I482"/>
  <c r="I481"/>
  <c r="I480"/>
  <c r="I479"/>
  <c r="I478"/>
  <c r="B478"/>
  <c r="B479" s="1"/>
  <c r="B480" s="1"/>
  <c r="B481" s="1"/>
  <c r="B482" s="1"/>
  <c r="I477"/>
  <c r="I483" l="1"/>
  <c r="I490"/>
  <c r="I491"/>
  <c r="I492" s="1"/>
  <c r="I484"/>
  <c r="I485" s="1"/>
  <c r="I493" l="1"/>
  <c r="I467"/>
  <c r="I466"/>
  <c r="I465"/>
  <c r="I464"/>
  <c r="I463"/>
  <c r="I462"/>
  <c r="I461"/>
  <c r="I460"/>
  <c r="I459"/>
  <c r="I458"/>
  <c r="I457"/>
  <c r="I451"/>
  <c r="I450"/>
  <c r="I449"/>
  <c r="I452" l="1"/>
  <c r="I468"/>
  <c r="I470" s="1"/>
  <c r="I469"/>
  <c r="I454" l="1"/>
  <c r="I471" s="1"/>
  <c r="I453"/>
  <c r="I437"/>
  <c r="I436"/>
  <c r="I430"/>
  <c r="I429"/>
  <c r="I431" s="1"/>
  <c r="I428"/>
  <c r="I419"/>
  <c r="I418"/>
  <c r="I417"/>
  <c r="I416"/>
  <c r="I415"/>
  <c r="I414"/>
  <c r="I413"/>
  <c r="I412"/>
  <c r="I411"/>
  <c r="I405"/>
  <c r="I404"/>
  <c r="I403"/>
  <c r="I402"/>
  <c r="I401"/>
  <c r="I400"/>
  <c r="I399"/>
  <c r="I398"/>
  <c r="I389"/>
  <c r="I388"/>
  <c r="I387"/>
  <c r="I381"/>
  <c r="I380"/>
  <c r="I379"/>
  <c r="I378"/>
  <c r="I377"/>
  <c r="I376"/>
  <c r="I375"/>
  <c r="B375"/>
  <c r="B376" s="1"/>
  <c r="I374"/>
  <c r="I365"/>
  <c r="I364"/>
  <c r="I363"/>
  <c r="I362"/>
  <c r="I356"/>
  <c r="I355"/>
  <c r="I354"/>
  <c r="I353"/>
  <c r="I352"/>
  <c r="I351"/>
  <c r="I350"/>
  <c r="I349"/>
  <c r="I348"/>
  <c r="B348"/>
  <c r="B349" s="1"/>
  <c r="B350" s="1"/>
  <c r="B351" s="1"/>
  <c r="B352" s="1"/>
  <c r="B353" s="1"/>
  <c r="B354" s="1"/>
  <c r="I347"/>
  <c r="I406" l="1"/>
  <c r="I407" s="1"/>
  <c r="I408" s="1"/>
  <c r="I420"/>
  <c r="I421" s="1"/>
  <c r="I422" s="1"/>
  <c r="I357"/>
  <c r="I366"/>
  <c r="I382"/>
  <c r="I383" s="1"/>
  <c r="I384" s="1"/>
  <c r="I390"/>
  <c r="I391" s="1"/>
  <c r="I392" s="1"/>
  <c r="I438"/>
  <c r="I439"/>
  <c r="I440" s="1"/>
  <c r="I358"/>
  <c r="I359" s="1"/>
  <c r="I432"/>
  <c r="I433" s="1"/>
  <c r="I393" l="1"/>
  <c r="I423"/>
  <c r="I367"/>
  <c r="I368" s="1"/>
  <c r="I369" s="1"/>
  <c r="I441"/>
  <c r="I335" l="1"/>
  <c r="I334"/>
  <c r="I333"/>
  <c r="I332"/>
  <c r="I331"/>
  <c r="I330"/>
  <c r="I329"/>
  <c r="I328"/>
  <c r="I327"/>
  <c r="I326"/>
  <c r="I325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336" s="1"/>
  <c r="I295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90" l="1"/>
  <c r="I291" s="1"/>
  <c r="I292" s="1"/>
  <c r="I339" s="1"/>
  <c r="I337"/>
  <c r="I338" s="1"/>
  <c r="H255" l="1"/>
  <c r="H254"/>
  <c r="E254"/>
  <c r="H253"/>
  <c r="H252"/>
  <c r="H251"/>
  <c r="H250"/>
  <c r="H249"/>
  <c r="H248"/>
  <c r="H247"/>
  <c r="H246"/>
  <c r="H245"/>
  <c r="H244"/>
  <c r="H243"/>
  <c r="H242"/>
  <c r="H241"/>
  <c r="H240"/>
  <c r="H239"/>
  <c r="H238"/>
  <c r="H237"/>
  <c r="H236"/>
  <c r="H235"/>
  <c r="H234"/>
  <c r="H233"/>
  <c r="H232"/>
  <c r="H225"/>
  <c r="H224"/>
  <c r="H223"/>
  <c r="H222"/>
  <c r="H221"/>
  <c r="H220"/>
  <c r="H218"/>
  <c r="H217"/>
  <c r="H216"/>
  <c r="H214"/>
  <c r="H213"/>
  <c r="H212"/>
  <c r="H211"/>
  <c r="H210"/>
  <c r="H208"/>
  <c r="H207"/>
  <c r="H206"/>
  <c r="H205"/>
  <c r="H204"/>
  <c r="H203"/>
  <c r="H202"/>
  <c r="H201"/>
  <c r="H200"/>
  <c r="H191"/>
  <c r="H190"/>
  <c r="H189"/>
  <c r="H188"/>
  <c r="H187"/>
  <c r="B187"/>
  <c r="B188" s="1"/>
  <c r="B189" s="1"/>
  <c r="B190" s="1"/>
  <c r="B191" s="1"/>
  <c r="H186"/>
  <c r="H263" l="1"/>
  <c r="H192"/>
  <c r="G226"/>
  <c r="H226" s="1"/>
  <c r="H227" s="1"/>
  <c r="H194" l="1"/>
  <c r="H262" s="1"/>
  <c r="H193"/>
  <c r="G256"/>
  <c r="H256" s="1"/>
  <c r="H257" s="1"/>
  <c r="H228"/>
  <c r="H229" s="1"/>
  <c r="H258" l="1"/>
  <c r="H259" s="1"/>
  <c r="H261" s="1"/>
  <c r="H264" s="1"/>
  <c r="I176" l="1"/>
  <c r="I175"/>
  <c r="I174"/>
  <c r="I173"/>
  <c r="I172"/>
  <c r="I171"/>
  <c r="I170"/>
  <c r="I169"/>
  <c r="I168"/>
  <c r="I167"/>
  <c r="I166"/>
  <c r="I165"/>
  <c r="I164"/>
  <c r="I163"/>
  <c r="I162"/>
  <c r="I161"/>
  <c r="I160"/>
  <c r="I154"/>
  <c r="I153"/>
  <c r="F153"/>
  <c r="F152"/>
  <c r="I152" s="1"/>
  <c r="I151"/>
  <c r="I155" l="1"/>
  <c r="I177"/>
  <c r="I178" s="1"/>
  <c r="I179" s="1"/>
  <c r="I157" l="1"/>
  <c r="I180" s="1"/>
  <c r="I156"/>
  <c r="I48" l="1"/>
  <c r="B48"/>
  <c r="B49" s="1"/>
  <c r="B50" s="1"/>
  <c r="B51" s="1"/>
  <c r="B52" s="1"/>
  <c r="B53" s="1"/>
  <c r="I60"/>
  <c r="I59"/>
  <c r="I49"/>
  <c r="I64"/>
  <c r="I63"/>
  <c r="I62"/>
  <c r="I61"/>
  <c r="I53"/>
  <c r="I52"/>
  <c r="I51"/>
  <c r="I50"/>
  <c r="I47"/>
  <c r="I46"/>
  <c r="I45"/>
  <c r="I44"/>
  <c r="I43"/>
  <c r="I42"/>
  <c r="I73"/>
  <c r="I74"/>
  <c r="I75"/>
  <c r="I76"/>
  <c r="I77"/>
  <c r="I78"/>
  <c r="I79"/>
  <c r="I82"/>
  <c r="I81"/>
  <c r="I80"/>
  <c r="I14"/>
  <c r="I31"/>
  <c r="I12"/>
  <c r="I8"/>
  <c r="I9"/>
  <c r="I10"/>
  <c r="I11"/>
  <c r="I13"/>
  <c r="I15"/>
  <c r="I16"/>
  <c r="I17"/>
  <c r="I18"/>
  <c r="I19"/>
  <c r="I20"/>
  <c r="I27"/>
  <c r="I28"/>
  <c r="I29"/>
  <c r="I30"/>
  <c r="I32"/>
  <c r="I33"/>
  <c r="I26"/>
  <c r="I7"/>
  <c r="I83" l="1"/>
  <c r="I34"/>
  <c r="I35" s="1"/>
  <c r="I36" s="1"/>
  <c r="I21"/>
  <c r="I22" s="1"/>
  <c r="I23" s="1"/>
  <c r="I54"/>
  <c r="I55" s="1"/>
  <c r="I56" s="1"/>
  <c r="I65"/>
  <c r="I84" l="1"/>
  <c r="I85" s="1"/>
  <c r="H88"/>
  <c r="I88" s="1"/>
  <c r="H89"/>
  <c r="I89" s="1"/>
  <c r="I37"/>
  <c r="I66"/>
  <c r="I67" s="1"/>
  <c r="I68" s="1"/>
  <c r="I90" l="1"/>
  <c r="I91" s="1"/>
  <c r="I92" s="1"/>
  <c r="I93" s="1"/>
  <c r="I95" s="1"/>
</calcChain>
</file>

<file path=xl/sharedStrings.xml><?xml version="1.0" encoding="utf-8"?>
<sst xmlns="http://schemas.openxmlformats.org/spreadsheetml/2006/main" count="2086" uniqueCount="473">
  <si>
    <t>Вид работ</t>
  </si>
  <si>
    <t>м.п.</t>
  </si>
  <si>
    <t>Номер</t>
  </si>
  <si>
    <t>Кол-во</t>
  </si>
  <si>
    <t>Монтажные и расходные материалы</t>
  </si>
  <si>
    <t>Коэф.</t>
  </si>
  <si>
    <t>комплекс</t>
  </si>
  <si>
    <t>Накладные расходы</t>
  </si>
  <si>
    <t>Материалы</t>
  </si>
  <si>
    <r>
      <t>м</t>
    </r>
    <r>
      <rPr>
        <sz val="10"/>
        <rFont val="Calibri"/>
        <family val="2"/>
        <charset val="204"/>
      </rPr>
      <t>²</t>
    </r>
  </si>
  <si>
    <t>шт</t>
  </si>
  <si>
    <t>л</t>
  </si>
  <si>
    <t>кг</t>
  </si>
  <si>
    <r>
      <t>м</t>
    </r>
    <r>
      <rPr>
        <vertAlign val="superscript"/>
        <sz val="10"/>
        <rFont val="Times New Roman"/>
        <family val="1"/>
        <charset val="204"/>
      </rPr>
      <t>3</t>
    </r>
  </si>
  <si>
    <t>Устройство основания</t>
  </si>
  <si>
    <t>Бетонные работы</t>
  </si>
  <si>
    <t>Земляные работы с вывозом</t>
  </si>
  <si>
    <t>Песок</t>
  </si>
  <si>
    <t xml:space="preserve">Щебень </t>
  </si>
  <si>
    <t>5-20 мм</t>
  </si>
  <si>
    <t>Бетон</t>
  </si>
  <si>
    <t>Опалубка</t>
  </si>
  <si>
    <t>Арматура</t>
  </si>
  <si>
    <t>12 мм</t>
  </si>
  <si>
    <t>Гидроизоляция обмазочная</t>
  </si>
  <si>
    <t>24 кг/8л</t>
  </si>
  <si>
    <t>Краска для бассейна</t>
  </si>
  <si>
    <t>серая</t>
  </si>
  <si>
    <t>Нанесение краски для бассейна</t>
  </si>
  <si>
    <t>Работы</t>
  </si>
  <si>
    <t>Геотекстиль</t>
  </si>
  <si>
    <t>Сетка дорожная</t>
  </si>
  <si>
    <t>50х50мм</t>
  </si>
  <si>
    <t>Битумная мастика</t>
  </si>
  <si>
    <t>Гидрошнур</t>
  </si>
  <si>
    <t>Смесь штукатурная, 40 кг</t>
  </si>
  <si>
    <t>Гидроизоляция рулонная</t>
  </si>
  <si>
    <t>Clear Control 50, 18W UV-C Напорный фильтр</t>
  </si>
  <si>
    <t>FilterStarterBakterien 100 гр Сухие бактерии для запуска системы фильтрации</t>
  </si>
  <si>
    <t>Скиммер с регулятором уровня воды (нерж.)</t>
  </si>
  <si>
    <t>Стеновой проход 400 мм 1 1/2" (нерж.)</t>
  </si>
  <si>
    <t>Водозабор круглый 300 мм д.155 мм - пленка (нерж.)</t>
  </si>
  <si>
    <t>ПВХ Фиттинги</t>
  </si>
  <si>
    <t>Электромонтажные расходные материалы</t>
  </si>
  <si>
    <t>Шкаф управления</t>
  </si>
  <si>
    <t xml:space="preserve">Монтаж оборудования </t>
  </si>
  <si>
    <t>Пусконаладка оборудования</t>
  </si>
  <si>
    <t>ПГС</t>
  </si>
  <si>
    <t>Труба АЦ</t>
  </si>
  <si>
    <t>50 мм</t>
  </si>
  <si>
    <t>Брус строганный</t>
  </si>
  <si>
    <t>Доска ДПК</t>
  </si>
  <si>
    <t>Крепеж ДПК</t>
  </si>
  <si>
    <t>Пропитка для дерева</t>
  </si>
  <si>
    <t>Начальная клемма</t>
  </si>
  <si>
    <t>Устройство свай</t>
  </si>
  <si>
    <t>Монтаж ДПК</t>
  </si>
  <si>
    <t>Устройство обрешетки</t>
  </si>
  <si>
    <t xml:space="preserve">150 мм </t>
  </si>
  <si>
    <t>100 мм</t>
  </si>
  <si>
    <t>Пескобетон</t>
  </si>
  <si>
    <t>Брусок ДПК</t>
  </si>
  <si>
    <t>Устройство опалубки с армированием</t>
  </si>
  <si>
    <t>Выравнивание стен</t>
  </si>
  <si>
    <t xml:space="preserve">Доска сосновая </t>
  </si>
  <si>
    <t>30 мм</t>
  </si>
  <si>
    <t>Форсунка донная с комбинированной подачей</t>
  </si>
  <si>
    <t>Наименование</t>
  </si>
  <si>
    <t>Коэф. расхода</t>
  </si>
  <si>
    <t>Ед. изм</t>
  </si>
  <si>
    <t>Цена</t>
  </si>
  <si>
    <t xml:space="preserve">Стоимость </t>
  </si>
  <si>
    <t>комплект</t>
  </si>
  <si>
    <t>мешок</t>
  </si>
  <si>
    <t xml:space="preserve">Итого по материалам </t>
  </si>
  <si>
    <t>Транспортные расходы, 12%</t>
  </si>
  <si>
    <t>Итого по разделу</t>
  </si>
  <si>
    <t xml:space="preserve">Итого по работам </t>
  </si>
  <si>
    <t>Накладные расходы, 15%</t>
  </si>
  <si>
    <t>Итого по общестроительным материалам и работам</t>
  </si>
  <si>
    <t xml:space="preserve">Устройство обмазочной гидроизоляции </t>
  </si>
  <si>
    <t xml:space="preserve">Устройство битумной гидроизоляции </t>
  </si>
  <si>
    <r>
      <t>м</t>
    </r>
    <r>
      <rPr>
        <vertAlign val="superscript"/>
        <sz val="10"/>
        <rFont val="Times New Roman"/>
        <family val="1"/>
        <charset val="204"/>
      </rPr>
      <t>2</t>
    </r>
  </si>
  <si>
    <t>Пропитка деревянных лаг</t>
  </si>
  <si>
    <t>Итого по настилу</t>
  </si>
  <si>
    <t>Водоем (оборудование)</t>
  </si>
  <si>
    <t>Оборудование</t>
  </si>
  <si>
    <t xml:space="preserve">Итого по оборудованию </t>
  </si>
  <si>
    <t>Итого по оборудованию водоема</t>
  </si>
  <si>
    <t>Eco-X2 13000 Messner Насос для фильтра</t>
  </si>
  <si>
    <t>Итого по сметному расчету на устройство водоема</t>
  </si>
  <si>
    <t>Земляные работы с перемещением</t>
  </si>
  <si>
    <t>М 300</t>
  </si>
  <si>
    <r>
      <t>Устройство детской площадки, S = 44 м</t>
    </r>
    <r>
      <rPr>
        <b/>
        <i/>
        <vertAlign val="superscript"/>
        <sz val="10"/>
        <rFont val="Times New Roman"/>
        <family val="1"/>
        <charset val="204"/>
      </rPr>
      <t>2</t>
    </r>
  </si>
  <si>
    <t>Песок 10 см</t>
  </si>
  <si>
    <t>КМ 350</t>
  </si>
  <si>
    <t xml:space="preserve">Модуль пластиковый </t>
  </si>
  <si>
    <t>330х330 мм</t>
  </si>
  <si>
    <t>Бордюр пластиковый</t>
  </si>
  <si>
    <t>Уголок</t>
  </si>
  <si>
    <t>Объём  работ</t>
  </si>
  <si>
    <t>Укладка геотекстиля, перемещение, засыпка и трамбовка песка</t>
  </si>
  <si>
    <t>Монтаж пластикового модуля</t>
  </si>
  <si>
    <t>Устройство бордюра</t>
  </si>
  <si>
    <t>Итого по устройству детской площадки</t>
  </si>
  <si>
    <r>
      <t>Устройство мощения площадки для барбекю, S = 33 м</t>
    </r>
    <r>
      <rPr>
        <b/>
        <i/>
        <vertAlign val="superscript"/>
        <sz val="10"/>
        <rFont val="Times New Roman"/>
        <family val="1"/>
        <charset val="204"/>
      </rPr>
      <t>2</t>
    </r>
  </si>
  <si>
    <t>Щебень</t>
  </si>
  <si>
    <t>50х50 мм</t>
  </si>
  <si>
    <t>Кладочная смесь 6 см</t>
  </si>
  <si>
    <t>Брусчатка бетонная</t>
  </si>
  <si>
    <t>200х100х60</t>
  </si>
  <si>
    <t>Доставка брусчатки</t>
  </si>
  <si>
    <t>машина</t>
  </si>
  <si>
    <t>Укладка геотекстиля, перемещение,  засыпка и трамбовка песка и щебня</t>
  </si>
  <si>
    <t>Устройство мощения</t>
  </si>
  <si>
    <t>Итого по устройству мощения площадки для барбекю</t>
  </si>
  <si>
    <t>Цена, руб</t>
  </si>
  <si>
    <t>Стоимость, руб</t>
  </si>
  <si>
    <t>Земляные работы с подготовкой основания</t>
  </si>
  <si>
    <t>Перемещение грунта по территории</t>
  </si>
  <si>
    <t>Укладка трубы дренажной</t>
  </si>
  <si>
    <t>Врезка в существующие колодцы</t>
  </si>
  <si>
    <t>Итого по работам</t>
  </si>
  <si>
    <t>10 см</t>
  </si>
  <si>
    <t>5-20 мм, 30 см</t>
  </si>
  <si>
    <t>Труба дренажная перфорированная (под дорожками)</t>
  </si>
  <si>
    <t>Ø 110</t>
  </si>
  <si>
    <t>Труба дренажная перфорированная (по лужайке)</t>
  </si>
  <si>
    <t>Ø 160</t>
  </si>
  <si>
    <t>Труба дренажная непефорированная</t>
  </si>
  <si>
    <r>
      <t>Отвод 90</t>
    </r>
    <r>
      <rPr>
        <vertAlign val="superscript"/>
        <sz val="10"/>
        <rFont val="Times New Roman"/>
        <family val="1"/>
        <charset val="204"/>
      </rPr>
      <t>0</t>
    </r>
  </si>
  <si>
    <r>
      <t>Отвод 30</t>
    </r>
    <r>
      <rPr>
        <vertAlign val="superscript"/>
        <sz val="10"/>
        <rFont val="Times New Roman"/>
        <family val="1"/>
        <charset val="204"/>
      </rPr>
      <t>0</t>
    </r>
  </si>
  <si>
    <t>Тройник</t>
  </si>
  <si>
    <t>110*110*90</t>
  </si>
  <si>
    <t>160*110*90</t>
  </si>
  <si>
    <t>Переход</t>
  </si>
  <si>
    <t>110*160</t>
  </si>
  <si>
    <t>Торцевая заглушка</t>
  </si>
  <si>
    <t>Муфта для врезки</t>
  </si>
  <si>
    <t>Итого по материалам</t>
  </si>
  <si>
    <t>Итого по устройству системы дренажа</t>
  </si>
  <si>
    <t>Осветительное оборудование</t>
  </si>
  <si>
    <t>№</t>
  </si>
  <si>
    <t>Ед.изм.</t>
  </si>
  <si>
    <t>Светильник садовый светодиодный Kanlux VERA LED EL-85 h=0,85 см</t>
  </si>
  <si>
    <t>Светильник садовый светодиодный VERA LED EL-50 h= 50,5 см</t>
  </si>
  <si>
    <t>Светильник садовый светодиодный VERA LED EL-18L-UP (освещение на перголе) h=17,3 см</t>
  </si>
  <si>
    <t>Светильник светодиодный уличный, ландшафтный LED-9030 (для подсветки растений)</t>
  </si>
  <si>
    <t>Светильник светодиодный, накладной LED-9031 (освещение под крышей мангала)</t>
  </si>
  <si>
    <t>Светильник люминесцентный (для подсветки рабочей поверхности в барбекю)</t>
  </si>
  <si>
    <t>Итого по осветительному оборудованию:</t>
  </si>
  <si>
    <t>Электромонтажные и электротехнические работы</t>
  </si>
  <si>
    <t>№ п/п</t>
  </si>
  <si>
    <t>Ед.изм</t>
  </si>
  <si>
    <t>Кабельная продукция</t>
  </si>
  <si>
    <t>Кабель силовой ВБбШв-0,66 5х4 (барбекю)</t>
  </si>
  <si>
    <t>Кабель силовой ВВГнг-0,66 5х4</t>
  </si>
  <si>
    <t>Кабель силовой ВБбШв 3х2,5</t>
  </si>
  <si>
    <t>Кабель силовой  ВВГнг-0,66 2х1,5</t>
  </si>
  <si>
    <t>Труба АЦ Ø 100 (закладные)</t>
  </si>
  <si>
    <t>Труба гофрированная Ø 20</t>
  </si>
  <si>
    <t>Металлорукав Ø 20</t>
  </si>
  <si>
    <t>Кабель-канал 16*16 (пергола)</t>
  </si>
  <si>
    <t>Лента сигнальная, b = 250 мм</t>
  </si>
  <si>
    <t>Электроустановочные изделия</t>
  </si>
  <si>
    <t>Выключатель наружный одноклавишный</t>
  </si>
  <si>
    <t>Коробка распаячная IP-68</t>
  </si>
  <si>
    <t>Розетка IP54</t>
  </si>
  <si>
    <t>Розетка садовая</t>
  </si>
  <si>
    <t>Внутренний выключатель с таймером</t>
  </si>
  <si>
    <t>Электрощитовое оборудование</t>
  </si>
  <si>
    <t>Выключатели автоматические (до 25 А)</t>
  </si>
  <si>
    <t>Автомат DS941</t>
  </si>
  <si>
    <t>Щит навесной Legrand, 36 модулей</t>
  </si>
  <si>
    <t>Основания для светильников</t>
  </si>
  <si>
    <t>Песокбетон М 300</t>
  </si>
  <si>
    <t>Труба АЦ  Ø 200</t>
  </si>
  <si>
    <t>Сетка дорожная 50*50</t>
  </si>
  <si>
    <t>Метизы (крепежный анкер)</t>
  </si>
  <si>
    <t>Труба ПНД Ø 25</t>
  </si>
  <si>
    <t>Песок (траншеи)</t>
  </si>
  <si>
    <r>
      <t>м</t>
    </r>
    <r>
      <rPr>
        <vertAlign val="superscript"/>
        <sz val="10"/>
        <rFont val="Times New Roman CYR"/>
        <charset val="204"/>
      </rPr>
      <t>3</t>
    </r>
  </si>
  <si>
    <t xml:space="preserve">Объём  работ </t>
  </si>
  <si>
    <t>Земляные работы (выемка грунта)</t>
  </si>
  <si>
    <t>Устройство песчаного основания</t>
  </si>
  <si>
    <t>Земляные работы (обратная засыпка с уплотнением)</t>
  </si>
  <si>
    <t>Устройство закладных</t>
  </si>
  <si>
    <t>Укладка сигнальной ленты</t>
  </si>
  <si>
    <t>Прокладка кабеля в траншее</t>
  </si>
  <si>
    <t>Протяжка кабеля в трубе АЦ (закладные)</t>
  </si>
  <si>
    <t>Протяжка кабеля в трубе гофрированной</t>
  </si>
  <si>
    <t>Прокладка кабеля в металлорукаве</t>
  </si>
  <si>
    <t>Прокладка кабеля в кабель-канале</t>
  </si>
  <si>
    <t>Прокладка линии в доме с установкой выключателя с таймером</t>
  </si>
  <si>
    <t>Устройство оснований для светильников</t>
  </si>
  <si>
    <t xml:space="preserve">Монтаж светильников h=60-80 см </t>
  </si>
  <si>
    <t>Монтаж настенного светильника (пергола)</t>
  </si>
  <si>
    <t>Монтаж светильника (под крышей мангала)</t>
  </si>
  <si>
    <t>Монтаж светильника (освещение рабочей зоны барбекю)</t>
  </si>
  <si>
    <t>Монтаж светильников для подсветки растений</t>
  </si>
  <si>
    <t>Монтаж распаячной коробки</t>
  </si>
  <si>
    <t>Монтаж розетки IP54</t>
  </si>
  <si>
    <t>Монтаж розетки садовой</t>
  </si>
  <si>
    <t>Сборка и монтаж щита</t>
  </si>
  <si>
    <t>Монтаж выключателя одноклавишного</t>
  </si>
  <si>
    <t>Перемещение сыпучих материалов к местц производства работ</t>
  </si>
  <si>
    <t>Разгрузка и перемещение материалов и оборудования</t>
  </si>
  <si>
    <t>Пусконаладочные работы</t>
  </si>
  <si>
    <t>Итого по устройству системы ландшафтного освещения</t>
  </si>
  <si>
    <t>Из них ранее оплачено (светильники)</t>
  </si>
  <si>
    <t>Из них ранее оплачено (устройство закладных)</t>
  </si>
  <si>
    <t>Итого к оплате по устройству системы ландшафтного освещения</t>
  </si>
  <si>
    <t>Устройство основания под барбекю</t>
  </si>
  <si>
    <t xml:space="preserve">Кирпичная кладка </t>
  </si>
  <si>
    <t>Штукатурка стен с монтажом сетки</t>
  </si>
  <si>
    <t>Устройство столешницы из металлокаркаса</t>
  </si>
  <si>
    <t>Устройство стяжки на столешнице</t>
  </si>
  <si>
    <t>м²</t>
  </si>
  <si>
    <t>Укладка плитки на столешницу и фартука</t>
  </si>
  <si>
    <t>Укладка стен плиткой</t>
  </si>
  <si>
    <t>Затирка швов</t>
  </si>
  <si>
    <t>Монтаж мангала с вытяжкой</t>
  </si>
  <si>
    <t>Установка раковины и смесителя</t>
  </si>
  <si>
    <t>Монтаж сантехники</t>
  </si>
  <si>
    <t>Монтаж металлокаркаса</t>
  </si>
  <si>
    <t xml:space="preserve">Устройство кровли </t>
  </si>
  <si>
    <t>Монтаж элемента карнизного свеса(отлив)</t>
  </si>
  <si>
    <t>Монтаж планкена на потолок, стенки и ветровую доску</t>
  </si>
  <si>
    <t>Обработка пропиткой и покраска планкена и дверей</t>
  </si>
  <si>
    <t>Покраска стен по штукатурке</t>
  </si>
  <si>
    <t>Установка дверей, полок.</t>
  </si>
  <si>
    <t>ПЭ</t>
  </si>
  <si>
    <t>М200</t>
  </si>
  <si>
    <t xml:space="preserve">Кирпич </t>
  </si>
  <si>
    <t xml:space="preserve">Смесь кладочная </t>
  </si>
  <si>
    <t>Смесь штукатурная</t>
  </si>
  <si>
    <t>Сетка штукатурная</t>
  </si>
  <si>
    <t>Грунтовка бетоноконтакт</t>
  </si>
  <si>
    <t xml:space="preserve">Клей для плитки </t>
  </si>
  <si>
    <t>Плитка 10х10 см (столешница, фартук)</t>
  </si>
  <si>
    <t xml:space="preserve">Плитка ( стены ) </t>
  </si>
  <si>
    <t>Затирка для плитки</t>
  </si>
  <si>
    <t>Плита АЦЕИД</t>
  </si>
  <si>
    <t>Петли кованые</t>
  </si>
  <si>
    <t>Брус 50х50 мм</t>
  </si>
  <si>
    <t>Штапик деревянный  (дек. решетка)</t>
  </si>
  <si>
    <t>20х30 мм</t>
  </si>
  <si>
    <t>Доска  (полки)</t>
  </si>
  <si>
    <t xml:space="preserve">Уголок металлический </t>
  </si>
  <si>
    <t>63х63 мм</t>
  </si>
  <si>
    <t>Труба профильная</t>
  </si>
  <si>
    <t>40х40мм</t>
  </si>
  <si>
    <t>100х100мм</t>
  </si>
  <si>
    <t>Грунтовка по металлу</t>
  </si>
  <si>
    <t>Краска по металлу</t>
  </si>
  <si>
    <t>Краска по бетону</t>
  </si>
  <si>
    <t>Доска обрезная (обрешетка)</t>
  </si>
  <si>
    <t>Доска ( планкен) сосна</t>
  </si>
  <si>
    <t>20*135</t>
  </si>
  <si>
    <t xml:space="preserve">Краска по дереву </t>
  </si>
  <si>
    <t>Пароизоляция для кровли</t>
  </si>
  <si>
    <t>рулон</t>
  </si>
  <si>
    <t>Кровля фальцевая</t>
  </si>
  <si>
    <t>Крепеж для кровли (кляммеры, саморезы)</t>
  </si>
  <si>
    <t>Элемент карнизного свеса</t>
  </si>
  <si>
    <t>Раковина</t>
  </si>
  <si>
    <t>Смеситель</t>
  </si>
  <si>
    <t xml:space="preserve">Сантехнические материалы </t>
  </si>
  <si>
    <t>Лакокрасочные материалы на мангал (краска, патина)</t>
  </si>
  <si>
    <t>Мангал с фартуком и вытяжкой</t>
  </si>
  <si>
    <t>Итого по устройству барбекю</t>
  </si>
  <si>
    <r>
      <t>Устройство въездной площадки, S = 52 м</t>
    </r>
    <r>
      <rPr>
        <b/>
        <i/>
        <vertAlign val="superscript"/>
        <sz val="10"/>
        <rFont val="Times New Roman"/>
        <family val="1"/>
        <charset val="204"/>
      </rPr>
      <t>2</t>
    </r>
  </si>
  <si>
    <t>Щебень гранитный 20 см</t>
  </si>
  <si>
    <t>5х20</t>
  </si>
  <si>
    <t>м3</t>
  </si>
  <si>
    <t>Бетон 15 см</t>
  </si>
  <si>
    <t>М250</t>
  </si>
  <si>
    <t>Дорожная сетка</t>
  </si>
  <si>
    <t>10х10 мм</t>
  </si>
  <si>
    <t>Кладочная смесь 4 см</t>
  </si>
  <si>
    <t>Бетонная брусчатка</t>
  </si>
  <si>
    <t>200*100*60</t>
  </si>
  <si>
    <t>Объём работ</t>
  </si>
  <si>
    <t>Укладка геотекстиля, перемещение, засыпка и трамбовка щебня и песка</t>
  </si>
  <si>
    <t>Итого по устройству въездной площадки</t>
  </si>
  <si>
    <r>
      <t>Устройство пешеходного мощения, S = 149 м</t>
    </r>
    <r>
      <rPr>
        <b/>
        <i/>
        <vertAlign val="superscript"/>
        <sz val="10"/>
        <rFont val="Times New Roman"/>
        <family val="1"/>
        <charset val="204"/>
      </rPr>
      <t>2</t>
    </r>
  </si>
  <si>
    <t>КМ 349</t>
  </si>
  <si>
    <t>Укладка геотекстиля, перемещение, засыпка и трамбовка песка и щебня</t>
  </si>
  <si>
    <t>Итого по устройству пешеходного мощения</t>
  </si>
  <si>
    <t>Восстановительные работы по забору и подпорной стене</t>
  </si>
  <si>
    <t>Накрывной элемент из металлического листа</t>
  </si>
  <si>
    <t>2000х420мм</t>
  </si>
  <si>
    <t>Накрывной элемент на секцию забора</t>
  </si>
  <si>
    <t>2000х100 мм</t>
  </si>
  <si>
    <t>Клей Юнис Гранит</t>
  </si>
  <si>
    <t>меш</t>
  </si>
  <si>
    <t xml:space="preserve">Грунтовка бетонконтакт </t>
  </si>
  <si>
    <t>м150</t>
  </si>
  <si>
    <t>Накрывной элемент из песчанника на подпорную стену</t>
  </si>
  <si>
    <t>300х300х30 мм</t>
  </si>
  <si>
    <t>Труба металлическая</t>
  </si>
  <si>
    <t>60*40*3</t>
  </si>
  <si>
    <t>Демонтаж штукатурки забора</t>
  </si>
  <si>
    <r>
      <t>м</t>
    </r>
    <r>
      <rPr>
        <vertAlign val="superscript"/>
        <sz val="11"/>
        <rFont val="Times New Roman"/>
        <family val="1"/>
        <charset val="204"/>
      </rPr>
      <t>2</t>
    </r>
  </si>
  <si>
    <t>Демонтаж секций забора с обратным монтажом</t>
  </si>
  <si>
    <t>Грунтовка бетоноконтактом</t>
  </si>
  <si>
    <t>Штукатурка цоколя забора</t>
  </si>
  <si>
    <t>Монтаж накрывного элемента на цоколь</t>
  </si>
  <si>
    <t>Монтаж накрывного элемента на секцию забора</t>
  </si>
  <si>
    <t>Монтаж накрывного элемента на подпорную стену</t>
  </si>
  <si>
    <t>Монтаж труб</t>
  </si>
  <si>
    <t>Покраска труб (осуществляется силами Заказчика)</t>
  </si>
  <si>
    <t>Итого по восстановительным работам</t>
  </si>
  <si>
    <t>Устройсто пошаговой дорожки из пиленного песчанника 600х300х50 мм</t>
  </si>
  <si>
    <r>
      <t>м</t>
    </r>
    <r>
      <rPr>
        <vertAlign val="superscript"/>
        <sz val="11"/>
        <rFont val="Times New Roman"/>
        <family val="1"/>
        <charset val="204"/>
      </rPr>
      <t>3</t>
    </r>
  </si>
  <si>
    <t>Песчанник пиленный</t>
  </si>
  <si>
    <t>600х300х50 мм</t>
  </si>
  <si>
    <t>Расходные материалы</t>
  </si>
  <si>
    <t>Укладка плит из песчанника</t>
  </si>
  <si>
    <t>Итого по устройству пошаговой дорожки</t>
  </si>
  <si>
    <t>Итого по сметному расчету на устройство мощения</t>
  </si>
  <si>
    <t>Устройство свай  H 1,2 м</t>
  </si>
  <si>
    <t>Монтаж перголы</t>
  </si>
  <si>
    <t>Пропитка и покраска перголы</t>
  </si>
  <si>
    <t>d 150 мм</t>
  </si>
  <si>
    <t>Сухая смесь, пескобетон</t>
  </si>
  <si>
    <t>М 250</t>
  </si>
  <si>
    <t xml:space="preserve">Кронштейн </t>
  </si>
  <si>
    <t>100х100 мм</t>
  </si>
  <si>
    <t xml:space="preserve">Брус </t>
  </si>
  <si>
    <t>150х50 мм</t>
  </si>
  <si>
    <t>Рейка</t>
  </si>
  <si>
    <t>30х20 мм</t>
  </si>
  <si>
    <t>Метизы</t>
  </si>
  <si>
    <t>Краска для дерева</t>
  </si>
  <si>
    <t>Итого по устройству перголы</t>
  </si>
  <si>
    <t>Почвенная смесь</t>
  </si>
  <si>
    <r>
      <t>м</t>
    </r>
    <r>
      <rPr>
        <sz val="10"/>
        <rFont val="Calibri"/>
        <family val="2"/>
        <charset val="204"/>
      </rPr>
      <t>³</t>
    </r>
  </si>
  <si>
    <t>Веревка для фиксации стволов деревьев</t>
  </si>
  <si>
    <t>Мешковина</t>
  </si>
  <si>
    <t>Колышки деревянные</t>
  </si>
  <si>
    <t xml:space="preserve">Контейнеры для пересадки растений </t>
  </si>
  <si>
    <t>Стимуляторы корнеобразования (корневин) или аналог</t>
  </si>
  <si>
    <t>Земляные работы с перемещением грунта</t>
  </si>
  <si>
    <t>Пересадка деревьев и кустарников</t>
  </si>
  <si>
    <t>Итого по пересадке деревьев и кустарников</t>
  </si>
  <si>
    <t>Пересадка многолетников</t>
  </si>
  <si>
    <t>м³</t>
  </si>
  <si>
    <t>Пересадка крупных многолетников</t>
  </si>
  <si>
    <t>Пересадка многолетников среднего размера</t>
  </si>
  <si>
    <t>Итого по пересадке многолетников</t>
  </si>
  <si>
    <r>
      <t>Устройство цветников, S = 47 м</t>
    </r>
    <r>
      <rPr>
        <b/>
        <i/>
        <vertAlign val="superscript"/>
        <sz val="10"/>
        <rFont val="Times New Roman"/>
        <family val="1"/>
        <charset val="204"/>
      </rPr>
      <t xml:space="preserve">2 </t>
    </r>
    <r>
      <rPr>
        <b/>
        <i/>
        <sz val="10"/>
        <rFont val="Times New Roman"/>
        <family val="1"/>
        <charset val="204"/>
      </rPr>
      <t>(без стоимости посадочного материала)</t>
    </r>
  </si>
  <si>
    <t>Керамзит 30 см</t>
  </si>
  <si>
    <t>Почвенная смесь 30 см</t>
  </si>
  <si>
    <t>Устройство песчаного основания, дренажного слоя</t>
  </si>
  <si>
    <t>Засыпка плодородного грунта в ямы</t>
  </si>
  <si>
    <t>Итого по устройству цветников</t>
  </si>
  <si>
    <t>Итого по пересадке многолетников и последующему устройству цветников</t>
  </si>
  <si>
    <t>Сметный расчет на посадку деревьев и кустарников на территории объекта по адресу: Московская обл., к/п "Мещерское полесье", уч.164</t>
  </si>
  <si>
    <t>Русское название</t>
  </si>
  <si>
    <t>Латинское название</t>
  </si>
  <si>
    <t>Размер, см</t>
  </si>
  <si>
    <t>Кол-во, шт</t>
  </si>
  <si>
    <t>Цена посадочного материала, руб</t>
  </si>
  <si>
    <t>Стоимость посадочного материала, руб</t>
  </si>
  <si>
    <t>Хвойные деревья и кустарники</t>
  </si>
  <si>
    <t>Ель колючая</t>
  </si>
  <si>
    <t>Picea pungens</t>
  </si>
  <si>
    <t>225-250</t>
  </si>
  <si>
    <t xml:space="preserve">Можжевельник казацкий "Blue Danube" </t>
  </si>
  <si>
    <t>Juniperus sabina "Blue Danube"</t>
  </si>
  <si>
    <t xml:space="preserve"> д 60-80</t>
  </si>
  <si>
    <t>Можжевельник казацкий "Tamariscifolia"</t>
  </si>
  <si>
    <t>Juniperus sabina "Tamariscifolia"</t>
  </si>
  <si>
    <t>Можжевельник скальный "Skyrocket"</t>
  </si>
  <si>
    <t>Juniperus scopulorum "Skyrocket"</t>
  </si>
  <si>
    <t>150-175</t>
  </si>
  <si>
    <t xml:space="preserve">Можжевельник средний "Pfitzeriana Aurea" </t>
  </si>
  <si>
    <t xml:space="preserve">Juniperus media "Pfitzeriana Aurea" </t>
  </si>
  <si>
    <t xml:space="preserve"> д 80-100</t>
  </si>
  <si>
    <t>Можжевельник чешуйчатый "Meyeri"</t>
  </si>
  <si>
    <t>Juniperus squamata "Meyeri"</t>
  </si>
  <si>
    <t>70-80</t>
  </si>
  <si>
    <t>Пихта одноцветная</t>
  </si>
  <si>
    <t xml:space="preserve">Abies concolor </t>
  </si>
  <si>
    <t>175-200</t>
  </si>
  <si>
    <t>Сосна горная</t>
  </si>
  <si>
    <t xml:space="preserve">Pinus mugo </t>
  </si>
  <si>
    <t xml:space="preserve">100-125, д 80-100 </t>
  </si>
  <si>
    <t xml:space="preserve">Сосна обыкновенная  </t>
  </si>
  <si>
    <t>Pinus sylvestris</t>
  </si>
  <si>
    <t>300-350</t>
  </si>
  <si>
    <t>Сосна черная (австрийская)</t>
  </si>
  <si>
    <t>Pinus nigra (austriaca)</t>
  </si>
  <si>
    <t xml:space="preserve">Туя западная "Brabant" </t>
  </si>
  <si>
    <t>Thuja occidentalis "Brabant"</t>
  </si>
  <si>
    <t xml:space="preserve">Туя западная "Smaragd" </t>
  </si>
  <si>
    <t>Thuja occidentalis "Smaragd"</t>
  </si>
  <si>
    <t>Лиственные деревья</t>
  </si>
  <si>
    <t>Багрянник японский</t>
  </si>
  <si>
    <t xml:space="preserve">Cercidiphyllum japonicum </t>
  </si>
  <si>
    <t xml:space="preserve">Ива белая "Tristis" </t>
  </si>
  <si>
    <t>Salix alba "Tristis"</t>
  </si>
  <si>
    <t>об.с. 16-18</t>
  </si>
  <si>
    <t>Ирга ламарка (канадская)</t>
  </si>
  <si>
    <t xml:space="preserve">Amelanchier lamarckii </t>
  </si>
  <si>
    <t>100-150, H 200-250</t>
  </si>
  <si>
    <t>Клен красный</t>
  </si>
  <si>
    <t>Acer rubrum</t>
  </si>
  <si>
    <t>об.с. 14-16</t>
  </si>
  <si>
    <t xml:space="preserve">Клен остролистный "Royal Red" </t>
  </si>
  <si>
    <t>Acer platanoides "Royal Red"</t>
  </si>
  <si>
    <t>Липа мелколистная (кустовая)</t>
  </si>
  <si>
    <t>Tilia cordata</t>
  </si>
  <si>
    <t>400-500</t>
  </si>
  <si>
    <t>Рябина обыкновенная (кустовая)</t>
  </si>
  <si>
    <t xml:space="preserve">Sorbus aucuparia </t>
  </si>
  <si>
    <t>300-400</t>
  </si>
  <si>
    <t xml:space="preserve">Черемуха виргинская "Schubert" </t>
  </si>
  <si>
    <t>Prunus (padus) virginiana "Schubert"</t>
  </si>
  <si>
    <t xml:space="preserve">Черемуха Маака </t>
  </si>
  <si>
    <t>Prunus maackii</t>
  </si>
  <si>
    <t>об.с. 10-12</t>
  </si>
  <si>
    <t xml:space="preserve">Лиственные кустарники </t>
  </si>
  <si>
    <t>Бересклет крылатый "Compactus"</t>
  </si>
  <si>
    <t>Euonymus alatus "Compactus"</t>
  </si>
  <si>
    <t>80-100</t>
  </si>
  <si>
    <t xml:space="preserve">Гортензия древовидная "Annabelle" </t>
  </si>
  <si>
    <t>Hydrangea arborescens "Annabelle"</t>
  </si>
  <si>
    <t>60-80</t>
  </si>
  <si>
    <t>Дерен белый 'Elegantissima'</t>
  </si>
  <si>
    <t>Cornus alba "Elegantissima"</t>
  </si>
  <si>
    <t xml:space="preserve">Калина гордовина </t>
  </si>
  <si>
    <t xml:space="preserve">Viburnum lantana </t>
  </si>
  <si>
    <t>125-150</t>
  </si>
  <si>
    <t>Кизильник блестящий, в живой изгороди 12,5 п.м.</t>
  </si>
  <si>
    <t xml:space="preserve">Cotoneaster acutifolius </t>
  </si>
  <si>
    <t>Лещина обыкновенная</t>
  </si>
  <si>
    <t xml:space="preserve">Corylus avellana </t>
  </si>
  <si>
    <t>200-250</t>
  </si>
  <si>
    <t>Сирень венгерская</t>
  </si>
  <si>
    <t>Syringa josikaea</t>
  </si>
  <si>
    <t>100-125</t>
  </si>
  <si>
    <t>Спирея вангутта</t>
  </si>
  <si>
    <t xml:space="preserve">Spiraea vanhouttei </t>
  </si>
  <si>
    <t>Стефанандра надрезаннолистная "Crispa"</t>
  </si>
  <si>
    <t>Stephanandra incisa "Crispa"</t>
  </si>
  <si>
    <t>40-60</t>
  </si>
  <si>
    <t>Чубушник венечный (Жасмин)</t>
  </si>
  <si>
    <t xml:space="preserve">Philadelphus coronarius </t>
  </si>
  <si>
    <t>Лианы</t>
  </si>
  <si>
    <t>Виноград девичий пятилисточковый</t>
  </si>
  <si>
    <t xml:space="preserve">Parthenocissus quinquefolia </t>
  </si>
  <si>
    <t>60-100</t>
  </si>
  <si>
    <t>Итого по посадочному материалу</t>
  </si>
  <si>
    <t>Доставка растений *</t>
  </si>
  <si>
    <t>Посадка растений</t>
  </si>
  <si>
    <t>Итого по посадке растений</t>
  </si>
  <si>
    <t xml:space="preserve">Декоративный водоем-купель 3*3 м с изливом </t>
  </si>
  <si>
    <r>
      <t>м</t>
    </r>
    <r>
      <rPr>
        <vertAlign val="superscript"/>
        <sz val="10"/>
        <color theme="1"/>
        <rFont val="Times New Roman"/>
        <family val="1"/>
        <charset val="204"/>
      </rPr>
      <t>3</t>
    </r>
  </si>
  <si>
    <r>
      <t>м</t>
    </r>
    <r>
      <rPr>
        <sz val="10"/>
        <color theme="1"/>
        <rFont val="Calibri"/>
        <family val="2"/>
        <charset val="204"/>
      </rPr>
      <t>²</t>
    </r>
  </si>
  <si>
    <t>Настил у водоема</t>
  </si>
  <si>
    <t>Сметный расчет на устройство барбекю</t>
  </si>
  <si>
    <t xml:space="preserve">Сметный расчет на устройство ландшафтного освещения </t>
  </si>
  <si>
    <t xml:space="preserve">Сметный расчет на устройство системы дренажа </t>
  </si>
  <si>
    <t xml:space="preserve">Сметный расчет на устройство мощения на территории объекта </t>
  </si>
  <si>
    <t xml:space="preserve">Сметный расчет на пересадку многолетников и на последующее устройство цветников </t>
  </si>
  <si>
    <t xml:space="preserve">Сметный расчет на пересадку деревьев и кустарников </t>
  </si>
  <si>
    <t xml:space="preserve">Сметный расчет на устройство перголы 5*6*2,3 м </t>
  </si>
  <si>
    <t>Сметный расчет на строительство декоративного водоема-купели 3*3 для купания</t>
  </si>
  <si>
    <t xml:space="preserve">Сметный расчет на посадку деревьев и кустарников </t>
  </si>
  <si>
    <t>Итого по сметному расчету на устройство МАФ</t>
  </si>
  <si>
    <t>Устроиство цветников S=47 м2</t>
  </si>
</sst>
</file>

<file path=xl/styles.xml><?xml version="1.0" encoding="utf-8"?>
<styleSheet xmlns="http://schemas.openxmlformats.org/spreadsheetml/2006/main">
  <numFmts count="3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</numFmts>
  <fonts count="31">
    <font>
      <sz val="10"/>
      <name val="Arial"/>
    </font>
    <font>
      <sz val="10"/>
      <name val="Arial Cyr"/>
      <charset val="204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u/>
      <sz val="10"/>
      <color indexed="12"/>
      <name val="Arial Cyr"/>
      <charset val="204"/>
    </font>
    <font>
      <sz val="10"/>
      <name val="Calibri"/>
      <family val="2"/>
      <charset val="204"/>
    </font>
    <font>
      <sz val="10"/>
      <name val="Helv"/>
      <charset val="204"/>
    </font>
    <font>
      <vertAlign val="superscript"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Arial"/>
    </font>
    <font>
      <b/>
      <i/>
      <vertAlign val="superscript"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 CYR"/>
      <family val="1"/>
      <charset val="204"/>
    </font>
    <font>
      <b/>
      <sz val="10"/>
      <name val="Times New Roman CYR"/>
      <charset val="204"/>
    </font>
    <font>
      <sz val="10"/>
      <name val="Times New Roman CYR"/>
      <family val="1"/>
      <charset val="204"/>
    </font>
    <font>
      <i/>
      <sz val="10"/>
      <name val="Times New Roman CYR"/>
      <charset val="204"/>
    </font>
    <font>
      <vertAlign val="superscript"/>
      <sz val="10"/>
      <name val="Times New Roman CYR"/>
      <charset val="204"/>
    </font>
    <font>
      <sz val="10"/>
      <name val="Times New Roman"/>
      <family val="1"/>
    </font>
    <font>
      <vertAlign val="superscript"/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0"/>
      <color theme="1"/>
      <name val="Calibri"/>
      <family val="2"/>
      <charset val="204"/>
    </font>
    <font>
      <b/>
      <i/>
      <sz val="11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6" fillId="0" borderId="0"/>
    <xf numFmtId="0" fontId="1" fillId="0" borderId="0"/>
    <xf numFmtId="0" fontId="1" fillId="0" borderId="0"/>
    <xf numFmtId="43" fontId="13" fillId="0" borderId="0" applyFont="0" applyFill="0" applyBorder="0" applyAlignment="0" applyProtection="0"/>
    <xf numFmtId="0" fontId="9" fillId="0" borderId="0"/>
    <xf numFmtId="0" fontId="1" fillId="0" borderId="0"/>
  </cellStyleXfs>
  <cellXfs count="566">
    <xf numFmtId="0" fontId="0" fillId="0" borderId="0" xfId="0"/>
    <xf numFmtId="0" fontId="3" fillId="0" borderId="0" xfId="4" applyFont="1" applyAlignment="1">
      <alignment vertical="center"/>
    </xf>
    <xf numFmtId="0" fontId="5" fillId="0" borderId="2" xfId="5" applyFont="1" applyFill="1" applyBorder="1" applyAlignment="1" applyProtection="1">
      <alignment horizontal="center" vertical="center" wrapText="1"/>
      <protection locked="0"/>
    </xf>
    <xf numFmtId="0" fontId="3" fillId="0" borderId="4" xfId="3" applyFont="1" applyFill="1" applyBorder="1" applyAlignment="1">
      <alignment horizontal="center" vertical="center"/>
    </xf>
    <xf numFmtId="4" fontId="3" fillId="0" borderId="4" xfId="3" applyNumberFormat="1" applyFont="1" applyFill="1" applyBorder="1" applyAlignment="1">
      <alignment horizontal="center" vertical="center"/>
    </xf>
    <xf numFmtId="4" fontId="3" fillId="0" borderId="5" xfId="5" applyNumberFormat="1" applyFont="1" applyFill="1" applyBorder="1" applyAlignment="1" applyProtection="1">
      <alignment horizontal="center" vertical="center"/>
      <protection locked="0"/>
    </xf>
    <xf numFmtId="4" fontId="3" fillId="0" borderId="4" xfId="4" applyNumberFormat="1" applyFont="1" applyBorder="1" applyAlignment="1">
      <alignment horizontal="center" vertical="center"/>
    </xf>
    <xf numFmtId="4" fontId="3" fillId="0" borderId="4" xfId="4" applyNumberFormat="1" applyFont="1" applyFill="1" applyBorder="1" applyAlignment="1">
      <alignment horizontal="center" vertical="center"/>
    </xf>
    <xf numFmtId="4" fontId="3" fillId="0" borderId="4" xfId="3" applyNumberFormat="1" applyFont="1" applyFill="1" applyBorder="1" applyAlignment="1">
      <alignment horizontal="center" vertical="center" wrapText="1"/>
    </xf>
    <xf numFmtId="0" fontId="3" fillId="0" borderId="7" xfId="5" applyFont="1" applyBorder="1" applyAlignment="1" applyProtection="1">
      <alignment horizontal="center" vertical="center"/>
      <protection locked="0"/>
    </xf>
    <xf numFmtId="0" fontId="3" fillId="0" borderId="0" xfId="4" applyFont="1" applyFill="1" applyAlignment="1">
      <alignment vertical="center"/>
    </xf>
    <xf numFmtId="0" fontId="3" fillId="0" borderId="4" xfId="3" applyFont="1" applyFill="1" applyBorder="1" applyAlignment="1">
      <alignment horizontal="center" vertical="center" wrapText="1"/>
    </xf>
    <xf numFmtId="0" fontId="3" fillId="0" borderId="11" xfId="5" applyFont="1" applyBorder="1" applyAlignment="1" applyProtection="1">
      <alignment horizontal="center" vertical="center"/>
      <protection locked="0"/>
    </xf>
    <xf numFmtId="0" fontId="3" fillId="0" borderId="4" xfId="3" applyFont="1" applyFill="1" applyBorder="1" applyAlignment="1">
      <alignment horizontal="left" vertical="center" wrapText="1"/>
    </xf>
    <xf numFmtId="0" fontId="3" fillId="0" borderId="0" xfId="4" applyFont="1" applyFill="1" applyBorder="1" applyAlignment="1">
      <alignment horizontal="center" vertical="center"/>
    </xf>
    <xf numFmtId="0" fontId="3" fillId="0" borderId="4" xfId="2" applyFont="1" applyFill="1" applyBorder="1" applyAlignment="1">
      <alignment horizontal="center" vertical="center" wrapText="1"/>
    </xf>
    <xf numFmtId="0" fontId="3" fillId="0" borderId="12" xfId="3" applyFont="1" applyFill="1" applyBorder="1" applyAlignment="1">
      <alignment horizontal="left" vertical="center" wrapText="1"/>
    </xf>
    <xf numFmtId="4" fontId="3" fillId="0" borderId="13" xfId="4" applyNumberFormat="1" applyFont="1" applyBorder="1" applyAlignment="1">
      <alignment horizontal="center" vertical="center"/>
    </xf>
    <xf numFmtId="4" fontId="3" fillId="0" borderId="13" xfId="3" applyNumberFormat="1" applyFont="1" applyFill="1" applyBorder="1" applyAlignment="1">
      <alignment horizontal="center" vertical="center" wrapText="1"/>
    </xf>
    <xf numFmtId="4" fontId="3" fillId="0" borderId="14" xfId="5" applyNumberFormat="1" applyFont="1" applyFill="1" applyBorder="1" applyAlignment="1" applyProtection="1">
      <alignment horizontal="center" vertical="center"/>
      <protection locked="0"/>
    </xf>
    <xf numFmtId="0" fontId="3" fillId="0" borderId="16" xfId="5" applyFont="1" applyBorder="1" applyAlignment="1" applyProtection="1">
      <alignment horizontal="center" vertical="center"/>
      <protection locked="0"/>
    </xf>
    <xf numFmtId="4" fontId="3" fillId="0" borderId="17" xfId="4" applyNumberFormat="1" applyFont="1" applyBorder="1" applyAlignment="1">
      <alignment horizontal="center" vertical="center"/>
    </xf>
    <xf numFmtId="4" fontId="3" fillId="0" borderId="17" xfId="3" applyNumberFormat="1" applyFont="1" applyFill="1" applyBorder="1" applyAlignment="1">
      <alignment horizontal="center" vertical="center" wrapText="1"/>
    </xf>
    <xf numFmtId="4" fontId="3" fillId="0" borderId="18" xfId="5" applyNumberFormat="1" applyFont="1" applyFill="1" applyBorder="1" applyAlignment="1" applyProtection="1">
      <alignment horizontal="center" vertical="center"/>
      <protection locked="0"/>
    </xf>
    <xf numFmtId="0" fontId="3" fillId="0" borderId="13" xfId="2" applyFont="1" applyFill="1" applyBorder="1" applyAlignment="1">
      <alignment horizontal="center" vertical="center" wrapText="1"/>
    </xf>
    <xf numFmtId="0" fontId="3" fillId="0" borderId="7" xfId="5" applyFont="1" applyFill="1" applyBorder="1" applyAlignment="1" applyProtection="1">
      <alignment horizontal="center" vertical="center"/>
      <protection locked="0"/>
    </xf>
    <xf numFmtId="0" fontId="3" fillId="0" borderId="0" xfId="4" applyFont="1" applyBorder="1" applyAlignment="1">
      <alignment vertical="center"/>
    </xf>
    <xf numFmtId="0" fontId="3" fillId="0" borderId="0" xfId="2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vertical="center" wrapText="1"/>
    </xf>
    <xf numFmtId="0" fontId="5" fillId="0" borderId="0" xfId="2" applyFont="1" applyFill="1" applyBorder="1" applyAlignment="1">
      <alignment horizontal="center" vertical="center" wrapText="1"/>
    </xf>
    <xf numFmtId="0" fontId="3" fillId="0" borderId="0" xfId="2" applyFont="1" applyFill="1" applyAlignment="1">
      <alignment horizontal="center" vertical="center" wrapText="1"/>
    </xf>
    <xf numFmtId="3" fontId="5" fillId="0" borderId="0" xfId="2" applyNumberFormat="1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horizontal="left" vertical="center" wrapText="1"/>
    </xf>
    <xf numFmtId="0" fontId="3" fillId="0" borderId="0" xfId="2" applyFont="1" applyFill="1" applyAlignment="1">
      <alignment vertical="center" wrapText="1"/>
    </xf>
    <xf numFmtId="0" fontId="5" fillId="0" borderId="1" xfId="5" applyFont="1" applyBorder="1" applyAlignment="1" applyProtection="1">
      <alignment horizontal="center" vertical="center"/>
      <protection locked="0"/>
    </xf>
    <xf numFmtId="0" fontId="5" fillId="0" borderId="2" xfId="2" applyFont="1" applyFill="1" applyBorder="1" applyAlignment="1">
      <alignment horizontal="center" vertical="center" wrapText="1"/>
    </xf>
    <xf numFmtId="4" fontId="5" fillId="0" borderId="2" xfId="5" applyNumberFormat="1" applyFont="1" applyFill="1" applyBorder="1" applyAlignment="1" applyProtection="1">
      <alignment horizontal="center" vertical="center"/>
      <protection locked="0"/>
    </xf>
    <xf numFmtId="4" fontId="5" fillId="0" borderId="3" xfId="5" applyNumberFormat="1" applyFont="1" applyFill="1" applyBorder="1" applyAlignment="1" applyProtection="1">
      <alignment horizontal="center" vertical="center"/>
      <protection locked="0"/>
    </xf>
    <xf numFmtId="4" fontId="3" fillId="0" borderId="14" xfId="2" applyNumberFormat="1" applyFont="1" applyFill="1" applyBorder="1" applyAlignment="1">
      <alignment horizontal="center" vertical="center" wrapText="1"/>
    </xf>
    <xf numFmtId="4" fontId="3" fillId="0" borderId="5" xfId="2" applyNumberFormat="1" applyFont="1" applyFill="1" applyBorder="1" applyAlignment="1">
      <alignment horizontal="center" vertical="center" wrapText="1"/>
    </xf>
    <xf numFmtId="4" fontId="5" fillId="0" borderId="9" xfId="2" applyNumberFormat="1" applyFont="1" applyFill="1" applyBorder="1" applyAlignment="1">
      <alignment horizontal="center" vertical="center" wrapText="1"/>
    </xf>
    <xf numFmtId="4" fontId="5" fillId="0" borderId="10" xfId="2" applyNumberFormat="1" applyFont="1" applyFill="1" applyBorder="1" applyAlignment="1">
      <alignment horizontal="center" vertical="center" wrapText="1"/>
    </xf>
    <xf numFmtId="4" fontId="3" fillId="0" borderId="6" xfId="2" applyNumberFormat="1" applyFont="1" applyFill="1" applyBorder="1" applyAlignment="1">
      <alignment horizontal="center" vertical="center" wrapText="1"/>
    </xf>
    <xf numFmtId="4" fontId="4" fillId="3" borderId="15" xfId="5" applyNumberFormat="1" applyFont="1" applyFill="1" applyBorder="1" applyAlignment="1" applyProtection="1">
      <alignment horizontal="center" vertical="center"/>
      <protection locked="0"/>
    </xf>
    <xf numFmtId="0" fontId="3" fillId="0" borderId="34" xfId="5" applyFont="1" applyBorder="1" applyAlignment="1" applyProtection="1">
      <alignment horizontal="center" vertical="center"/>
      <protection locked="0"/>
    </xf>
    <xf numFmtId="4" fontId="3" fillId="0" borderId="35" xfId="4" applyNumberFormat="1" applyFont="1" applyBorder="1" applyAlignment="1">
      <alignment horizontal="center" vertical="center"/>
    </xf>
    <xf numFmtId="4" fontId="3" fillId="0" borderId="35" xfId="3" applyNumberFormat="1" applyFont="1" applyFill="1" applyBorder="1" applyAlignment="1">
      <alignment horizontal="center" vertical="center" wrapText="1"/>
    </xf>
    <xf numFmtId="0" fontId="3" fillId="0" borderId="35" xfId="3" applyFont="1" applyFill="1" applyBorder="1" applyAlignment="1">
      <alignment horizontal="center" vertical="center"/>
    </xf>
    <xf numFmtId="4" fontId="3" fillId="0" borderId="35" xfId="3" applyNumberFormat="1" applyFont="1" applyFill="1" applyBorder="1" applyAlignment="1">
      <alignment horizontal="center" vertical="center"/>
    </xf>
    <xf numFmtId="4" fontId="3" fillId="0" borderId="9" xfId="5" applyNumberFormat="1" applyFont="1" applyFill="1" applyBorder="1" applyAlignment="1" applyProtection="1">
      <alignment horizontal="center" vertical="center"/>
      <protection locked="0"/>
    </xf>
    <xf numFmtId="0" fontId="3" fillId="0" borderId="4" xfId="0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5" fillId="0" borderId="29" xfId="5" applyFont="1" applyBorder="1" applyAlignment="1" applyProtection="1">
      <alignment horizontal="center" vertical="center"/>
      <protection locked="0"/>
    </xf>
    <xf numFmtId="0" fontId="5" fillId="0" borderId="17" xfId="2" applyFont="1" applyFill="1" applyBorder="1" applyAlignment="1">
      <alignment horizontal="center" vertical="center" wrapText="1"/>
    </xf>
    <xf numFmtId="4" fontId="5" fillId="0" borderId="17" xfId="5" applyNumberFormat="1" applyFont="1" applyFill="1" applyBorder="1" applyAlignment="1" applyProtection="1">
      <alignment horizontal="center" vertical="center"/>
      <protection locked="0"/>
    </xf>
    <xf numFmtId="4" fontId="5" fillId="0" borderId="18" xfId="5" applyNumberFormat="1" applyFont="1" applyFill="1" applyBorder="1" applyAlignment="1" applyProtection="1">
      <alignment horizontal="center" vertical="center"/>
      <protection locked="0"/>
    </xf>
    <xf numFmtId="0" fontId="3" fillId="0" borderId="13" xfId="0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4" fontId="3" fillId="0" borderId="14" xfId="0" applyNumberFormat="1" applyFont="1" applyFill="1" applyBorder="1" applyAlignment="1">
      <alignment horizontal="center" vertical="center"/>
    </xf>
    <xf numFmtId="4" fontId="3" fillId="0" borderId="5" xfId="0" applyNumberFormat="1" applyFont="1" applyFill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4" fontId="3" fillId="0" borderId="35" xfId="0" applyNumberFormat="1" applyFont="1" applyBorder="1" applyAlignment="1">
      <alignment horizontal="center" vertical="center"/>
    </xf>
    <xf numFmtId="4" fontId="3" fillId="0" borderId="9" xfId="0" applyNumberFormat="1" applyFont="1" applyFill="1" applyBorder="1" applyAlignment="1">
      <alignment horizontal="center" vertical="center"/>
    </xf>
    <xf numFmtId="0" fontId="3" fillId="0" borderId="35" xfId="0" applyFont="1" applyBorder="1" applyAlignment="1">
      <alignment horizontal="center" vertical="center" wrapText="1"/>
    </xf>
    <xf numFmtId="4" fontId="3" fillId="0" borderId="9" xfId="0" applyNumberFormat="1" applyFont="1" applyBorder="1" applyAlignment="1">
      <alignment horizontal="center" vertical="center"/>
    </xf>
    <xf numFmtId="4" fontId="11" fillId="2" borderId="15" xfId="2" applyNumberFormat="1" applyFont="1" applyFill="1" applyBorder="1" applyAlignment="1">
      <alignment horizontal="right" vertical="center"/>
    </xf>
    <xf numFmtId="0" fontId="3" fillId="0" borderId="0" xfId="2" applyFont="1" applyAlignment="1">
      <alignment horizontal="center" vertical="center"/>
    </xf>
    <xf numFmtId="0" fontId="3" fillId="0" borderId="0" xfId="2" applyFont="1" applyFill="1" applyAlignment="1">
      <alignment vertical="center"/>
    </xf>
    <xf numFmtId="3" fontId="3" fillId="0" borderId="0" xfId="2" applyNumberFormat="1" applyFont="1" applyFill="1" applyAlignment="1">
      <alignment vertical="center"/>
    </xf>
    <xf numFmtId="4" fontId="3" fillId="0" borderId="0" xfId="4" applyNumberFormat="1" applyFont="1" applyAlignment="1">
      <alignment vertical="center"/>
    </xf>
    <xf numFmtId="4" fontId="3" fillId="0" borderId="13" xfId="3" applyNumberFormat="1" applyFont="1" applyFill="1" applyBorder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5" fillId="0" borderId="2" xfId="5" applyFont="1" applyFill="1" applyBorder="1" applyAlignment="1" applyProtection="1">
      <alignment horizontal="center" vertical="center"/>
      <protection locked="0"/>
    </xf>
    <xf numFmtId="0" fontId="3" fillId="0" borderId="4" xfId="2" applyFont="1" applyFill="1" applyBorder="1" applyAlignment="1">
      <alignment horizontal="left" vertical="center" wrapText="1"/>
    </xf>
    <xf numFmtId="0" fontId="3" fillId="0" borderId="35" xfId="3" applyFont="1" applyFill="1" applyBorder="1" applyAlignment="1">
      <alignment horizontal="left" vertical="center" wrapText="1"/>
    </xf>
    <xf numFmtId="0" fontId="3" fillId="0" borderId="13" xfId="2" applyFont="1" applyFill="1" applyBorder="1" applyAlignment="1">
      <alignment horizontal="left" vertical="center" wrapText="1"/>
    </xf>
    <xf numFmtId="0" fontId="3" fillId="0" borderId="4" xfId="3" applyFont="1" applyFill="1" applyBorder="1" applyAlignment="1">
      <alignment horizontal="left" vertical="center" wrapText="1"/>
    </xf>
    <xf numFmtId="0" fontId="3" fillId="0" borderId="4" xfId="3" applyFont="1" applyFill="1" applyBorder="1" applyAlignment="1">
      <alignment horizontal="left" vertical="center" wrapText="1"/>
    </xf>
    <xf numFmtId="0" fontId="3" fillId="0" borderId="35" xfId="3" applyFont="1" applyFill="1" applyBorder="1" applyAlignment="1">
      <alignment horizontal="left" vertical="center" wrapText="1"/>
    </xf>
    <xf numFmtId="0" fontId="5" fillId="0" borderId="2" xfId="5" applyFont="1" applyFill="1" applyBorder="1" applyAlignment="1" applyProtection="1">
      <alignment horizontal="center" vertical="center"/>
      <protection locked="0"/>
    </xf>
    <xf numFmtId="0" fontId="3" fillId="0" borderId="4" xfId="2" applyFont="1" applyFill="1" applyBorder="1" applyAlignment="1">
      <alignment horizontal="left" vertical="center" wrapText="1"/>
    </xf>
    <xf numFmtId="0" fontId="3" fillId="0" borderId="7" xfId="2" applyFont="1" applyFill="1" applyBorder="1" applyAlignment="1">
      <alignment horizontal="center" vertical="center" wrapText="1"/>
    </xf>
    <xf numFmtId="4" fontId="3" fillId="0" borderId="4" xfId="2" applyNumberFormat="1" applyFont="1" applyFill="1" applyBorder="1" applyAlignment="1">
      <alignment horizontal="center" vertical="center" wrapText="1"/>
    </xf>
    <xf numFmtId="4" fontId="3" fillId="5" borderId="4" xfId="2" applyNumberFormat="1" applyFont="1" applyFill="1" applyBorder="1" applyAlignment="1">
      <alignment horizontal="center" vertical="center" wrapText="1"/>
    </xf>
    <xf numFmtId="4" fontId="3" fillId="6" borderId="4" xfId="2" applyNumberFormat="1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3" fontId="5" fillId="0" borderId="2" xfId="2" applyNumberFormat="1" applyFont="1" applyFill="1" applyBorder="1" applyAlignment="1">
      <alignment horizontal="center" vertical="center" wrapText="1"/>
    </xf>
    <xf numFmtId="2" fontId="3" fillId="0" borderId="13" xfId="2" applyNumberFormat="1" applyFont="1" applyFill="1" applyBorder="1" applyAlignment="1">
      <alignment horizontal="center" vertical="center" wrapText="1"/>
    </xf>
    <xf numFmtId="4" fontId="3" fillId="0" borderId="13" xfId="2" applyNumberFormat="1" applyFont="1" applyFill="1" applyBorder="1" applyAlignment="1">
      <alignment horizontal="center" vertical="center" wrapText="1"/>
    </xf>
    <xf numFmtId="0" fontId="3" fillId="0" borderId="34" xfId="2" applyFont="1" applyFill="1" applyBorder="1" applyAlignment="1">
      <alignment horizontal="center" vertical="center" wrapText="1"/>
    </xf>
    <xf numFmtId="4" fontId="3" fillId="0" borderId="35" xfId="2" applyNumberFormat="1" applyFont="1" applyFill="1" applyBorder="1" applyAlignment="1">
      <alignment horizontal="center" vertical="center" wrapText="1"/>
    </xf>
    <xf numFmtId="0" fontId="3" fillId="0" borderId="35" xfId="2" applyFont="1" applyFill="1" applyBorder="1" applyAlignment="1">
      <alignment horizontal="center" vertical="center" wrapText="1"/>
    </xf>
    <xf numFmtId="0" fontId="5" fillId="0" borderId="17" xfId="5" applyFont="1" applyFill="1" applyBorder="1" applyAlignment="1" applyProtection="1">
      <alignment horizontal="center" vertical="center" wrapText="1"/>
      <protection locked="0"/>
    </xf>
    <xf numFmtId="2" fontId="3" fillId="0" borderId="13" xfId="0" applyNumberFormat="1" applyFont="1" applyBorder="1" applyAlignment="1">
      <alignment vertical="center"/>
    </xf>
    <xf numFmtId="2" fontId="3" fillId="0" borderId="13" xfId="0" applyNumberFormat="1" applyFont="1" applyBorder="1" applyAlignment="1">
      <alignment horizontal="center" vertical="center"/>
    </xf>
    <xf numFmtId="2" fontId="3" fillId="0" borderId="4" xfId="0" applyNumberFormat="1" applyFont="1" applyBorder="1" applyAlignment="1">
      <alignment vertical="center"/>
    </xf>
    <xf numFmtId="2" fontId="3" fillId="0" borderId="4" xfId="0" applyNumberFormat="1" applyFont="1" applyBorder="1" applyAlignment="1">
      <alignment horizontal="center" vertical="center"/>
    </xf>
    <xf numFmtId="2" fontId="3" fillId="0" borderId="4" xfId="0" applyNumberFormat="1" applyFont="1" applyFill="1" applyBorder="1" applyAlignment="1">
      <alignment horizontal="center" vertical="center"/>
    </xf>
    <xf numFmtId="0" fontId="3" fillId="0" borderId="35" xfId="2" applyFont="1" applyFill="1" applyBorder="1" applyAlignment="1">
      <alignment horizontal="left" vertical="center" wrapText="1"/>
    </xf>
    <xf numFmtId="4" fontId="3" fillId="0" borderId="9" xfId="2" applyNumberFormat="1" applyFont="1" applyFill="1" applyBorder="1" applyAlignment="1">
      <alignment horizontal="center" vertical="center" wrapText="1"/>
    </xf>
    <xf numFmtId="2" fontId="3" fillId="0" borderId="30" xfId="2" applyNumberFormat="1" applyFont="1" applyFill="1" applyBorder="1" applyAlignment="1">
      <alignment horizontal="center" vertical="center" wrapText="1"/>
    </xf>
    <xf numFmtId="4" fontId="3" fillId="0" borderId="30" xfId="2" applyNumberFormat="1" applyFont="1" applyFill="1" applyBorder="1" applyAlignment="1">
      <alignment horizontal="center" vertical="center" wrapText="1"/>
    </xf>
    <xf numFmtId="0" fontId="3" fillId="0" borderId="30" xfId="2" applyFont="1" applyFill="1" applyBorder="1" applyAlignment="1">
      <alignment horizontal="center" vertical="center" wrapText="1"/>
    </xf>
    <xf numFmtId="4" fontId="3" fillId="5" borderId="30" xfId="2" applyNumberFormat="1" applyFont="1" applyFill="1" applyBorder="1" applyAlignment="1">
      <alignment horizontal="center" vertical="center" wrapText="1"/>
    </xf>
    <xf numFmtId="4" fontId="3" fillId="0" borderId="38" xfId="5" applyNumberFormat="1" applyFont="1" applyFill="1" applyBorder="1" applyAlignment="1" applyProtection="1">
      <alignment horizontal="center" vertical="center"/>
      <protection locked="0"/>
    </xf>
    <xf numFmtId="0" fontId="5" fillId="0" borderId="1" xfId="5" applyFont="1" applyFill="1" applyBorder="1" applyAlignment="1" applyProtection="1">
      <alignment horizontal="center" vertical="center"/>
      <protection locked="0"/>
    </xf>
    <xf numFmtId="0" fontId="5" fillId="0" borderId="3" xfId="5" applyFont="1" applyFill="1" applyBorder="1" applyAlignment="1" applyProtection="1">
      <alignment horizontal="center" vertical="center"/>
      <protection locked="0"/>
    </xf>
    <xf numFmtId="0" fontId="3" fillId="0" borderId="11" xfId="5" applyFont="1" applyFill="1" applyBorder="1" applyAlignment="1" applyProtection="1">
      <alignment horizontal="center" vertical="center"/>
      <protection locked="0"/>
    </xf>
    <xf numFmtId="4" fontId="3" fillId="0" borderId="6" xfId="5" applyNumberFormat="1" applyFont="1" applyFill="1" applyBorder="1" applyAlignment="1" applyProtection="1">
      <alignment horizontal="center" vertical="center"/>
      <protection locked="0"/>
    </xf>
    <xf numFmtId="0" fontId="3" fillId="0" borderId="34" xfId="5" applyFont="1" applyFill="1" applyBorder="1" applyAlignment="1" applyProtection="1">
      <alignment horizontal="center" vertical="center"/>
      <protection locked="0"/>
    </xf>
    <xf numFmtId="4" fontId="3" fillId="0" borderId="41" xfId="5" applyNumberFormat="1" applyFont="1" applyFill="1" applyBorder="1" applyAlignment="1" applyProtection="1">
      <alignment horizontal="center" vertical="center"/>
      <protection locked="0"/>
    </xf>
    <xf numFmtId="4" fontId="5" fillId="0" borderId="9" xfId="5" applyNumberFormat="1" applyFont="1" applyFill="1" applyBorder="1" applyAlignment="1" applyProtection="1">
      <alignment horizontal="center" vertical="center"/>
      <protection locked="0"/>
    </xf>
    <xf numFmtId="0" fontId="5" fillId="0" borderId="29" xfId="5" applyFont="1" applyFill="1" applyBorder="1" applyAlignment="1" applyProtection="1">
      <alignment horizontal="center" vertical="center" wrapText="1"/>
      <protection locked="0"/>
    </xf>
    <xf numFmtId="0" fontId="5" fillId="0" borderId="17" xfId="5" applyFont="1" applyFill="1" applyBorder="1" applyAlignment="1" applyProtection="1">
      <alignment horizontal="center" vertical="center" wrapText="1"/>
      <protection locked="0"/>
    </xf>
    <xf numFmtId="0" fontId="5" fillId="0" borderId="18" xfId="5" applyFont="1" applyFill="1" applyBorder="1" applyAlignment="1" applyProtection="1">
      <alignment horizontal="center" vertical="center" wrapText="1"/>
      <protection locked="0"/>
    </xf>
    <xf numFmtId="0" fontId="3" fillId="0" borderId="13" xfId="3" applyFont="1" applyFill="1" applyBorder="1" applyAlignment="1">
      <alignment horizontal="left" vertical="center" wrapText="1"/>
    </xf>
    <xf numFmtId="0" fontId="3" fillId="0" borderId="13" xfId="3" applyFont="1" applyFill="1" applyBorder="1" applyAlignment="1">
      <alignment horizontal="center" vertical="center" wrapText="1"/>
    </xf>
    <xf numFmtId="0" fontId="3" fillId="0" borderId="4" xfId="5" applyFont="1" applyFill="1" applyBorder="1" applyAlignment="1" applyProtection="1">
      <alignment horizontal="center" vertical="center"/>
      <protection locked="0"/>
    </xf>
    <xf numFmtId="0" fontId="3" fillId="0" borderId="35" xfId="3" applyFont="1" applyFill="1" applyBorder="1" applyAlignment="1">
      <alignment horizontal="center" vertical="center" wrapText="1"/>
    </xf>
    <xf numFmtId="4" fontId="5" fillId="0" borderId="10" xfId="5" applyNumberFormat="1" applyFont="1" applyFill="1" applyBorder="1" applyAlignment="1" applyProtection="1">
      <alignment horizontal="center" vertical="center"/>
      <protection locked="0"/>
    </xf>
    <xf numFmtId="4" fontId="11" fillId="2" borderId="15" xfId="5" applyNumberFormat="1" applyFont="1" applyFill="1" applyBorder="1" applyAlignment="1" applyProtection="1">
      <alignment horizontal="center" vertical="center"/>
      <protection locked="0"/>
    </xf>
    <xf numFmtId="4" fontId="15" fillId="0" borderId="8" xfId="0" applyNumberFormat="1" applyFont="1" applyFill="1" applyBorder="1" applyAlignment="1">
      <alignment vertical="center" wrapText="1"/>
    </xf>
    <xf numFmtId="0" fontId="16" fillId="6" borderId="1" xfId="0" applyFont="1" applyFill="1" applyBorder="1" applyAlignment="1">
      <alignment horizontal="center" vertical="center"/>
    </xf>
    <xf numFmtId="0" fontId="16" fillId="6" borderId="2" xfId="0" applyFont="1" applyFill="1" applyBorder="1" applyAlignment="1">
      <alignment horizontal="center" vertical="center"/>
    </xf>
    <xf numFmtId="2" fontId="16" fillId="6" borderId="2" xfId="0" applyNumberFormat="1" applyFont="1" applyFill="1" applyBorder="1" applyAlignment="1">
      <alignment horizontal="center" vertical="center"/>
    </xf>
    <xf numFmtId="4" fontId="5" fillId="0" borderId="2" xfId="7" applyNumberFormat="1" applyFont="1" applyFill="1" applyBorder="1" applyAlignment="1">
      <alignment horizontal="center" vertical="center" wrapText="1"/>
    </xf>
    <xf numFmtId="0" fontId="17" fillId="6" borderId="3" xfId="0" applyFont="1" applyFill="1" applyBorder="1" applyAlignment="1">
      <alignment horizontal="center" vertical="center"/>
    </xf>
    <xf numFmtId="0" fontId="18" fillId="6" borderId="11" xfId="0" applyFont="1" applyFill="1" applyBorder="1" applyAlignment="1">
      <alignment horizontal="center" vertical="center"/>
    </xf>
    <xf numFmtId="0" fontId="18" fillId="6" borderId="13" xfId="0" applyFont="1" applyFill="1" applyBorder="1" applyAlignment="1">
      <alignment horizontal="center" vertical="center"/>
    </xf>
    <xf numFmtId="2" fontId="18" fillId="6" borderId="13" xfId="0" applyNumberFormat="1" applyFont="1" applyFill="1" applyBorder="1" applyAlignment="1">
      <alignment horizontal="center" vertical="center"/>
    </xf>
    <xf numFmtId="4" fontId="3" fillId="0" borderId="13" xfId="7" applyNumberFormat="1" applyFont="1" applyFill="1" applyBorder="1" applyAlignment="1">
      <alignment horizontal="center" vertical="center" wrapText="1"/>
    </xf>
    <xf numFmtId="4" fontId="18" fillId="6" borderId="14" xfId="0" applyNumberFormat="1" applyFont="1" applyFill="1" applyBorder="1" applyAlignment="1">
      <alignment horizontal="center" vertical="center"/>
    </xf>
    <xf numFmtId="0" fontId="18" fillId="6" borderId="7" xfId="0" applyFont="1" applyFill="1" applyBorder="1" applyAlignment="1">
      <alignment horizontal="center" vertical="center"/>
    </xf>
    <xf numFmtId="0" fontId="18" fillId="6" borderId="4" xfId="0" applyFont="1" applyFill="1" applyBorder="1" applyAlignment="1">
      <alignment horizontal="center" vertical="center"/>
    </xf>
    <xf numFmtId="2" fontId="18" fillId="6" borderId="4" xfId="0" applyNumberFormat="1" applyFont="1" applyFill="1" applyBorder="1" applyAlignment="1">
      <alignment horizontal="center" vertical="center"/>
    </xf>
    <xf numFmtId="4" fontId="3" fillId="0" borderId="4" xfId="7" applyNumberFormat="1" applyFont="1" applyFill="1" applyBorder="1" applyAlignment="1">
      <alignment horizontal="center" vertical="center" wrapText="1"/>
    </xf>
    <xf numFmtId="4" fontId="18" fillId="6" borderId="5" xfId="0" applyNumberFormat="1" applyFont="1" applyFill="1" applyBorder="1" applyAlignment="1">
      <alignment horizontal="center" vertical="center"/>
    </xf>
    <xf numFmtId="0" fontId="18" fillId="6" borderId="34" xfId="0" applyFont="1" applyFill="1" applyBorder="1" applyAlignment="1">
      <alignment horizontal="center" vertical="center"/>
    </xf>
    <xf numFmtId="0" fontId="18" fillId="6" borderId="35" xfId="0" applyFont="1" applyFill="1" applyBorder="1" applyAlignment="1">
      <alignment horizontal="center" vertical="center"/>
    </xf>
    <xf numFmtId="2" fontId="18" fillId="6" borderId="35" xfId="0" applyNumberFormat="1" applyFont="1" applyFill="1" applyBorder="1" applyAlignment="1">
      <alignment horizontal="center" vertical="center"/>
    </xf>
    <xf numFmtId="4" fontId="3" fillId="0" borderId="35" xfId="7" applyNumberFormat="1" applyFont="1" applyFill="1" applyBorder="1" applyAlignment="1">
      <alignment horizontal="center" vertical="center" wrapText="1"/>
    </xf>
    <xf numFmtId="4" fontId="18" fillId="6" borderId="9" xfId="0" applyNumberFormat="1" applyFont="1" applyFill="1" applyBorder="1" applyAlignment="1">
      <alignment horizontal="center" vertical="center"/>
    </xf>
    <xf numFmtId="164" fontId="3" fillId="5" borderId="6" xfId="7" applyNumberFormat="1" applyFont="1" applyFill="1" applyBorder="1" applyAlignment="1">
      <alignment horizontal="center" vertical="center" wrapText="1"/>
    </xf>
    <xf numFmtId="164" fontId="3" fillId="0" borderId="5" xfId="7" applyNumberFormat="1" applyFont="1" applyFill="1" applyBorder="1" applyAlignment="1">
      <alignment horizontal="center" vertical="center" wrapText="1"/>
    </xf>
    <xf numFmtId="164" fontId="5" fillId="3" borderId="9" xfId="7" applyNumberFormat="1" applyFont="1" applyFill="1" applyBorder="1" applyAlignment="1">
      <alignment horizontal="center" vertical="center" wrapText="1"/>
    </xf>
    <xf numFmtId="0" fontId="5" fillId="0" borderId="0" xfId="3" applyFont="1" applyFill="1" applyBorder="1" applyAlignment="1">
      <alignment horizontal="right" vertical="center"/>
    </xf>
    <xf numFmtId="164" fontId="5" fillId="0" borderId="0" xfId="7" applyNumberFormat="1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17" xfId="7" applyFont="1" applyFill="1" applyBorder="1" applyAlignment="1">
      <alignment horizontal="center" vertical="center" wrapText="1"/>
    </xf>
    <xf numFmtId="4" fontId="5" fillId="0" borderId="18" xfId="7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9" fillId="6" borderId="1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18" fillId="6" borderId="4" xfId="0" applyFont="1" applyFill="1" applyBorder="1" applyAlignment="1">
      <alignment horizontal="left" vertical="center"/>
    </xf>
    <xf numFmtId="4" fontId="3" fillId="0" borderId="4" xfId="7" applyNumberFormat="1" applyFont="1" applyBorder="1" applyAlignment="1">
      <alignment horizontal="center" vertical="center"/>
    </xf>
    <xf numFmtId="4" fontId="18" fillId="6" borderId="4" xfId="0" applyNumberFormat="1" applyFont="1" applyFill="1" applyBorder="1" applyAlignment="1">
      <alignment horizontal="center" vertical="center"/>
    </xf>
    <xf numFmtId="4" fontId="3" fillId="0" borderId="5" xfId="7" applyNumberFormat="1" applyFont="1" applyFill="1" applyBorder="1" applyAlignment="1">
      <alignment horizontal="center" vertical="center" wrapText="1"/>
    </xf>
    <xf numFmtId="4" fontId="18" fillId="0" borderId="4" xfId="0" applyNumberFormat="1" applyFont="1" applyFill="1" applyBorder="1" applyAlignment="1">
      <alignment horizontal="center" vertical="center"/>
    </xf>
    <xf numFmtId="0" fontId="19" fillId="6" borderId="4" xfId="0" applyFont="1" applyFill="1" applyBorder="1" applyAlignment="1">
      <alignment horizontal="center" vertical="center"/>
    </xf>
    <xf numFmtId="4" fontId="3" fillId="0" borderId="4" xfId="7" applyNumberFormat="1" applyFont="1" applyBorder="1" applyAlignment="1">
      <alignment horizontal="center" vertical="center"/>
    </xf>
    <xf numFmtId="0" fontId="18" fillId="0" borderId="4" xfId="0" applyFont="1" applyFill="1" applyBorder="1" applyAlignment="1">
      <alignment horizontal="left" vertical="center"/>
    </xf>
    <xf numFmtId="4" fontId="3" fillId="0" borderId="4" xfId="7" applyNumberFormat="1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4" fontId="18" fillId="5" borderId="4" xfId="0" applyNumberFormat="1" applyFont="1" applyFill="1" applyBorder="1" applyAlignment="1">
      <alignment horizontal="center" vertical="center"/>
    </xf>
    <xf numFmtId="0" fontId="3" fillId="0" borderId="4" xfId="8" applyFont="1" applyFill="1" applyBorder="1" applyAlignment="1">
      <alignment horizontal="left" vertical="center"/>
    </xf>
    <xf numFmtId="0" fontId="3" fillId="0" borderId="4" xfId="8" applyFont="1" applyFill="1" applyBorder="1" applyAlignment="1">
      <alignment horizontal="center" vertical="center"/>
    </xf>
    <xf numFmtId="4" fontId="3" fillId="0" borderId="4" xfId="8" applyNumberFormat="1" applyFont="1" applyFill="1" applyBorder="1" applyAlignment="1">
      <alignment horizontal="center" vertical="center"/>
    </xf>
    <xf numFmtId="0" fontId="3" fillId="0" borderId="33" xfId="8" applyFont="1" applyFill="1" applyBorder="1" applyAlignment="1">
      <alignment horizontal="left" vertical="center"/>
    </xf>
    <xf numFmtId="4" fontId="3" fillId="0" borderId="33" xfId="8" applyNumberFormat="1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left" vertical="center"/>
    </xf>
    <xf numFmtId="4" fontId="3" fillId="0" borderId="33" xfId="7" applyNumberFormat="1" applyFont="1" applyFill="1" applyBorder="1" applyAlignment="1">
      <alignment horizontal="center" vertical="center"/>
    </xf>
    <xf numFmtId="4" fontId="18" fillId="6" borderId="33" xfId="0" applyNumberFormat="1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/>
    </xf>
    <xf numFmtId="4" fontId="18" fillId="0" borderId="33" xfId="0" applyNumberFormat="1" applyFont="1" applyFill="1" applyBorder="1" applyAlignment="1">
      <alignment horizontal="center" vertical="center"/>
    </xf>
    <xf numFmtId="4" fontId="3" fillId="0" borderId="10" xfId="7" applyNumberFormat="1" applyFont="1" applyFill="1" applyBorder="1" applyAlignment="1">
      <alignment horizontal="center" vertical="center" wrapText="1"/>
    </xf>
    <xf numFmtId="164" fontId="3" fillId="5" borderId="14" xfId="7" applyNumberFormat="1" applyFont="1" applyFill="1" applyBorder="1" applyAlignment="1">
      <alignment horizontal="center" vertical="center" wrapText="1"/>
    </xf>
    <xf numFmtId="4" fontId="5" fillId="0" borderId="17" xfId="7" applyNumberFormat="1" applyFont="1" applyFill="1" applyBorder="1" applyAlignment="1">
      <alignment horizontal="center" vertical="center" wrapText="1"/>
    </xf>
    <xf numFmtId="0" fontId="18" fillId="6" borderId="13" xfId="0" applyFont="1" applyFill="1" applyBorder="1" applyAlignment="1">
      <alignment horizontal="left" vertical="center"/>
    </xf>
    <xf numFmtId="4" fontId="3" fillId="0" borderId="13" xfId="7" applyNumberFormat="1" applyFont="1" applyBorder="1" applyAlignment="1">
      <alignment horizontal="center" vertical="center"/>
    </xf>
    <xf numFmtId="4" fontId="18" fillId="0" borderId="13" xfId="0" applyNumberFormat="1" applyFont="1" applyFill="1" applyBorder="1" applyAlignment="1">
      <alignment horizontal="center" vertical="center"/>
    </xf>
    <xf numFmtId="4" fontId="3" fillId="0" borderId="14" xfId="7" applyNumberFormat="1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18" fillId="6" borderId="33" xfId="0" applyFont="1" applyFill="1" applyBorder="1" applyAlignment="1">
      <alignment horizontal="left" vertical="center"/>
    </xf>
    <xf numFmtId="4" fontId="3" fillId="0" borderId="33" xfId="7" applyNumberFormat="1" applyFont="1" applyBorder="1" applyAlignment="1">
      <alignment horizontal="center" vertical="center"/>
    </xf>
    <xf numFmtId="0" fontId="18" fillId="6" borderId="33" xfId="0" applyFont="1" applyFill="1" applyBorder="1" applyAlignment="1">
      <alignment horizontal="center" vertical="center"/>
    </xf>
    <xf numFmtId="0" fontId="3" fillId="0" borderId="0" xfId="7" applyFont="1" applyAlignment="1">
      <alignment vertical="center"/>
    </xf>
    <xf numFmtId="0" fontId="5" fillId="0" borderId="0" xfId="7" applyFont="1" applyFill="1" applyBorder="1" applyAlignment="1">
      <alignment horizontal="center" vertical="center" wrapText="1"/>
    </xf>
    <xf numFmtId="44" fontId="5" fillId="0" borderId="0" xfId="7" applyNumberFormat="1" applyFont="1" applyFill="1" applyBorder="1" applyAlignment="1">
      <alignment horizontal="right" vertical="center" wrapText="1"/>
    </xf>
    <xf numFmtId="164" fontId="4" fillId="2" borderId="15" xfId="0" applyNumberFormat="1" applyFont="1" applyFill="1" applyBorder="1" applyAlignment="1">
      <alignment vertical="center"/>
    </xf>
    <xf numFmtId="4" fontId="21" fillId="0" borderId="30" xfId="0" applyNumberFormat="1" applyFont="1" applyBorder="1" applyAlignment="1">
      <alignment vertical="center"/>
    </xf>
    <xf numFmtId="4" fontId="21" fillId="0" borderId="33" xfId="0" applyNumberFormat="1" applyFont="1" applyBorder="1" applyAlignment="1">
      <alignment vertical="center"/>
    </xf>
    <xf numFmtId="164" fontId="11" fillId="2" borderId="15" xfId="0" applyNumberFormat="1" applyFont="1" applyFill="1" applyBorder="1" applyAlignment="1">
      <alignment vertical="center"/>
    </xf>
    <xf numFmtId="0" fontId="3" fillId="0" borderId="30" xfId="3" applyFont="1" applyFill="1" applyBorder="1" applyAlignment="1">
      <alignment horizontal="center" vertical="center"/>
    </xf>
    <xf numFmtId="0" fontId="3" fillId="0" borderId="46" xfId="3" applyFont="1" applyFill="1" applyBorder="1" applyAlignment="1">
      <alignment horizontal="center" vertical="center"/>
    </xf>
    <xf numFmtId="0" fontId="12" fillId="0" borderId="13" xfId="3" applyFont="1" applyFill="1" applyBorder="1" applyAlignment="1">
      <alignment horizontal="center" vertical="center" wrapText="1"/>
    </xf>
    <xf numFmtId="0" fontId="12" fillId="0" borderId="4" xfId="3" applyFont="1" applyFill="1" applyBorder="1" applyAlignment="1">
      <alignment horizontal="center" vertical="center" wrapText="1"/>
    </xf>
    <xf numFmtId="0" fontId="3" fillId="0" borderId="29" xfId="2" applyFont="1" applyFill="1" applyBorder="1" applyAlignment="1">
      <alignment horizontal="center" vertical="center" wrapText="1"/>
    </xf>
    <xf numFmtId="0" fontId="3" fillId="0" borderId="17" xfId="2" applyFont="1" applyFill="1" applyBorder="1" applyAlignment="1">
      <alignment horizontal="left" vertical="center" wrapText="1"/>
    </xf>
    <xf numFmtId="0" fontId="3" fillId="0" borderId="17" xfId="2" applyFont="1" applyFill="1" applyBorder="1" applyAlignment="1">
      <alignment horizontal="center" vertical="center" wrapText="1"/>
    </xf>
    <xf numFmtId="4" fontId="3" fillId="0" borderId="17" xfId="2" applyNumberFormat="1" applyFont="1" applyFill="1" applyBorder="1" applyAlignment="1">
      <alignment horizontal="center" vertical="center" wrapText="1"/>
    </xf>
    <xf numFmtId="4" fontId="3" fillId="5" borderId="17" xfId="2" applyNumberFormat="1" applyFont="1" applyFill="1" applyBorder="1" applyAlignment="1">
      <alignment horizontal="center" vertical="center" wrapText="1"/>
    </xf>
    <xf numFmtId="4" fontId="3" fillId="0" borderId="18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vertical="center"/>
    </xf>
    <xf numFmtId="0" fontId="3" fillId="0" borderId="47" xfId="2" applyFont="1" applyFill="1" applyBorder="1" applyAlignment="1">
      <alignment horizontal="center" vertical="center" wrapText="1"/>
    </xf>
    <xf numFmtId="0" fontId="3" fillId="0" borderId="46" xfId="2" applyFont="1" applyFill="1" applyBorder="1" applyAlignment="1">
      <alignment horizontal="left" vertical="center" wrapText="1"/>
    </xf>
    <xf numFmtId="0" fontId="3" fillId="0" borderId="46" xfId="2" applyFont="1" applyFill="1" applyBorder="1" applyAlignment="1">
      <alignment horizontal="center" vertical="center" wrapText="1"/>
    </xf>
    <xf numFmtId="4" fontId="3" fillId="0" borderId="46" xfId="2" applyNumberFormat="1" applyFont="1" applyFill="1" applyBorder="1" applyAlignment="1">
      <alignment horizontal="center" vertical="center" wrapText="1"/>
    </xf>
    <xf numFmtId="4" fontId="3" fillId="5" borderId="46" xfId="2" applyNumberFormat="1" applyFont="1" applyFill="1" applyBorder="1" applyAlignment="1">
      <alignment horizontal="center" vertical="center" wrapText="1"/>
    </xf>
    <xf numFmtId="0" fontId="3" fillId="0" borderId="21" xfId="5" applyFont="1" applyBorder="1" applyAlignment="1" applyProtection="1">
      <alignment horizontal="center" vertical="center"/>
      <protection locked="0"/>
    </xf>
    <xf numFmtId="2" fontId="3" fillId="0" borderId="48" xfId="0" applyNumberFormat="1" applyFont="1" applyBorder="1" applyAlignment="1">
      <alignment horizontal="center" vertical="center"/>
    </xf>
    <xf numFmtId="2" fontId="3" fillId="0" borderId="33" xfId="0" applyNumberFormat="1" applyFont="1" applyBorder="1" applyAlignment="1">
      <alignment vertical="center"/>
    </xf>
    <xf numFmtId="0" fontId="3" fillId="0" borderId="33" xfId="2" applyFont="1" applyFill="1" applyBorder="1" applyAlignment="1">
      <alignment horizontal="center" vertical="center" wrapText="1"/>
    </xf>
    <xf numFmtId="2" fontId="3" fillId="0" borderId="20" xfId="0" applyNumberFormat="1" applyFont="1" applyBorder="1" applyAlignment="1">
      <alignment horizontal="center" vertical="center"/>
    </xf>
    <xf numFmtId="4" fontId="3" fillId="5" borderId="13" xfId="2" applyNumberFormat="1" applyFont="1" applyFill="1" applyBorder="1" applyAlignment="1">
      <alignment horizontal="center" vertical="center" wrapText="1"/>
    </xf>
    <xf numFmtId="2" fontId="3" fillId="0" borderId="35" xfId="0" applyNumberFormat="1" applyFont="1" applyBorder="1" applyAlignment="1">
      <alignment horizontal="center" vertical="center"/>
    </xf>
    <xf numFmtId="4" fontId="3" fillId="5" borderId="35" xfId="2" applyNumberFormat="1" applyFont="1" applyFill="1" applyBorder="1" applyAlignment="1">
      <alignment horizontal="center" vertical="center" wrapText="1"/>
    </xf>
    <xf numFmtId="0" fontId="3" fillId="0" borderId="32" xfId="5" applyFont="1" applyBorder="1" applyAlignment="1" applyProtection="1">
      <alignment horizontal="center" vertical="center"/>
      <protection locked="0"/>
    </xf>
    <xf numFmtId="0" fontId="3" fillId="0" borderId="37" xfId="2" applyFont="1" applyFill="1" applyBorder="1" applyAlignment="1">
      <alignment horizontal="left" vertical="center" wrapText="1"/>
    </xf>
    <xf numFmtId="0" fontId="3" fillId="0" borderId="37" xfId="2" applyFont="1" applyFill="1" applyBorder="1" applyAlignment="1">
      <alignment horizontal="center" vertical="center" wrapText="1"/>
    </xf>
    <xf numFmtId="2" fontId="3" fillId="0" borderId="37" xfId="0" applyNumberFormat="1" applyFont="1" applyBorder="1" applyAlignment="1">
      <alignment horizontal="center" vertical="center"/>
    </xf>
    <xf numFmtId="4" fontId="3" fillId="0" borderId="37" xfId="2" applyNumberFormat="1" applyFont="1" applyFill="1" applyBorder="1" applyAlignment="1">
      <alignment horizontal="center" vertical="center" wrapText="1"/>
    </xf>
    <xf numFmtId="4" fontId="3" fillId="5" borderId="37" xfId="2" applyNumberFormat="1" applyFont="1" applyFill="1" applyBorder="1" applyAlignment="1">
      <alignment horizontal="center" vertical="center" wrapText="1"/>
    </xf>
    <xf numFmtId="0" fontId="3" fillId="0" borderId="35" xfId="2" applyFont="1" applyFill="1" applyBorder="1" applyAlignment="1">
      <alignment vertical="center" wrapText="1"/>
    </xf>
    <xf numFmtId="0" fontId="3" fillId="5" borderId="11" xfId="2" applyFont="1" applyFill="1" applyBorder="1" applyAlignment="1">
      <alignment horizontal="center" vertical="center"/>
    </xf>
    <xf numFmtId="2" fontId="3" fillId="5" borderId="13" xfId="2" applyNumberFormat="1" applyFont="1" applyFill="1" applyBorder="1" applyAlignment="1">
      <alignment horizontal="center" vertical="center"/>
    </xf>
    <xf numFmtId="0" fontId="3" fillId="5" borderId="7" xfId="2" applyFont="1" applyFill="1" applyBorder="1" applyAlignment="1">
      <alignment horizontal="center" vertical="center"/>
    </xf>
    <xf numFmtId="2" fontId="3" fillId="5" borderId="4" xfId="2" applyNumberFormat="1" applyFont="1" applyFill="1" applyBorder="1" applyAlignment="1">
      <alignment horizontal="center" vertical="center"/>
    </xf>
    <xf numFmtId="4" fontId="3" fillId="0" borderId="4" xfId="2" applyNumberFormat="1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2" fontId="3" fillId="0" borderId="4" xfId="2" applyNumberFormat="1" applyFont="1" applyFill="1" applyBorder="1" applyAlignment="1">
      <alignment horizontal="center" vertical="center" wrapText="1"/>
    </xf>
    <xf numFmtId="4" fontId="15" fillId="0" borderId="6" xfId="2" applyNumberFormat="1" applyFont="1" applyFill="1" applyBorder="1" applyAlignment="1">
      <alignment horizontal="center" vertical="center" wrapText="1"/>
    </xf>
    <xf numFmtId="4" fontId="5" fillId="0" borderId="5" xfId="2" applyNumberFormat="1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vertical="center" wrapText="1"/>
    </xf>
    <xf numFmtId="0" fontId="3" fillId="5" borderId="47" xfId="2" applyFont="1" applyFill="1" applyBorder="1" applyAlignment="1">
      <alignment horizontal="center" vertical="center"/>
    </xf>
    <xf numFmtId="2" fontId="3" fillId="5" borderId="46" xfId="2" applyNumberFormat="1" applyFont="1" applyFill="1" applyBorder="1" applyAlignment="1">
      <alignment horizontal="center" vertical="center"/>
    </xf>
    <xf numFmtId="2" fontId="3" fillId="0" borderId="46" xfId="0" applyNumberFormat="1" applyFont="1" applyBorder="1" applyAlignment="1">
      <alignment horizontal="center" vertical="center"/>
    </xf>
    <xf numFmtId="4" fontId="3" fillId="0" borderId="41" xfId="2" applyNumberFormat="1" applyFont="1" applyFill="1" applyBorder="1" applyAlignment="1">
      <alignment horizontal="center" vertical="center" wrapText="1"/>
    </xf>
    <xf numFmtId="0" fontId="5" fillId="0" borderId="29" xfId="5" applyFont="1" applyFill="1" applyBorder="1" applyAlignment="1" applyProtection="1">
      <alignment horizontal="center" vertical="center"/>
      <protection locked="0"/>
    </xf>
    <xf numFmtId="0" fontId="5" fillId="0" borderId="17" xfId="5" applyFont="1" applyFill="1" applyBorder="1" applyAlignment="1" applyProtection="1">
      <alignment horizontal="center" vertical="center"/>
      <protection locked="0"/>
    </xf>
    <xf numFmtId="0" fontId="5" fillId="0" borderId="18" xfId="5" applyFont="1" applyFill="1" applyBorder="1" applyAlignment="1" applyProtection="1">
      <alignment horizontal="center" vertical="center"/>
      <protection locked="0"/>
    </xf>
    <xf numFmtId="0" fontId="3" fillId="0" borderId="11" xfId="2" applyFont="1" applyFill="1" applyBorder="1" applyAlignment="1">
      <alignment horizontal="center" vertical="center" wrapText="1"/>
    </xf>
    <xf numFmtId="4" fontId="3" fillId="5" borderId="13" xfId="0" applyNumberFormat="1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4" fontId="3" fillId="5" borderId="4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4" fontId="3" fillId="0" borderId="4" xfId="0" applyNumberFormat="1" applyFont="1" applyFill="1" applyBorder="1" applyAlignment="1">
      <alignment horizontal="center" vertical="center"/>
    </xf>
    <xf numFmtId="3" fontId="3" fillId="0" borderId="4" xfId="0" applyNumberFormat="1" applyFont="1" applyFill="1" applyBorder="1" applyAlignment="1">
      <alignment horizontal="center" vertical="center"/>
    </xf>
    <xf numFmtId="4" fontId="3" fillId="0" borderId="35" xfId="0" applyNumberFormat="1" applyFont="1" applyFill="1" applyBorder="1" applyAlignment="1">
      <alignment horizontal="center" vertical="center"/>
    </xf>
    <xf numFmtId="3" fontId="3" fillId="0" borderId="35" xfId="0" applyNumberFormat="1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 wrapText="1"/>
    </xf>
    <xf numFmtId="3" fontId="5" fillId="0" borderId="17" xfId="2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4" fontId="3" fillId="0" borderId="30" xfId="0" applyNumberFormat="1" applyFont="1" applyBorder="1" applyAlignment="1">
      <alignment horizontal="center" vertical="center"/>
    </xf>
    <xf numFmtId="4" fontId="3" fillId="5" borderId="30" xfId="0" applyNumberFormat="1" applyFont="1" applyFill="1" applyBorder="1" applyAlignment="1">
      <alignment horizontal="center" vertical="center"/>
    </xf>
    <xf numFmtId="0" fontId="3" fillId="5" borderId="30" xfId="0" applyFont="1" applyFill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3" fillId="5" borderId="46" xfId="0" applyFont="1" applyFill="1" applyBorder="1" applyAlignment="1">
      <alignment horizontal="center" vertical="center"/>
    </xf>
    <xf numFmtId="4" fontId="3" fillId="0" borderId="30" xfId="0" applyNumberFormat="1" applyFont="1" applyFill="1" applyBorder="1" applyAlignment="1">
      <alignment horizontal="center" vertical="center"/>
    </xf>
    <xf numFmtId="0" fontId="3" fillId="0" borderId="47" xfId="5" applyFont="1" applyBorder="1" applyAlignment="1" applyProtection="1">
      <alignment horizontal="center" vertical="center"/>
      <protection locked="0"/>
    </xf>
    <xf numFmtId="2" fontId="3" fillId="0" borderId="46" xfId="2" applyNumberFormat="1" applyFont="1" applyFill="1" applyBorder="1" applyAlignment="1">
      <alignment horizontal="center" vertical="center" wrapText="1"/>
    </xf>
    <xf numFmtId="4" fontId="3" fillId="5" borderId="46" xfId="0" applyNumberFormat="1" applyFont="1" applyFill="1" applyBorder="1" applyAlignment="1">
      <alignment horizontal="center" vertical="center"/>
    </xf>
    <xf numFmtId="4" fontId="3" fillId="0" borderId="46" xfId="0" applyNumberFormat="1" applyFont="1" applyFill="1" applyBorder="1" applyAlignment="1">
      <alignment horizontal="center" vertical="center"/>
    </xf>
    <xf numFmtId="4" fontId="11" fillId="2" borderId="15" xfId="2" applyNumberFormat="1" applyFont="1" applyFill="1" applyBorder="1" applyAlignment="1">
      <alignment vertical="center"/>
    </xf>
    <xf numFmtId="0" fontId="5" fillId="0" borderId="1" xfId="5" applyFont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>
      <alignment horizontal="center" vertical="center" wrapText="1"/>
    </xf>
    <xf numFmtId="4" fontId="5" fillId="0" borderId="2" xfId="5" applyNumberFormat="1" applyFont="1" applyFill="1" applyBorder="1" applyAlignment="1" applyProtection="1">
      <alignment horizontal="center" vertical="center" wrapText="1"/>
      <protection locked="0"/>
    </xf>
    <xf numFmtId="4" fontId="5" fillId="0" borderId="3" xfId="5" applyNumberFormat="1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0" fontId="23" fillId="0" borderId="4" xfId="0" applyFont="1" applyFill="1" applyBorder="1" applyAlignment="1">
      <alignment horizontal="justify" vertical="center"/>
    </xf>
    <xf numFmtId="0" fontId="3" fillId="0" borderId="4" xfId="0" applyFont="1" applyFill="1" applyBorder="1" applyAlignment="1">
      <alignment horizontal="center" vertical="center" wrapText="1"/>
    </xf>
    <xf numFmtId="164" fontId="3" fillId="0" borderId="4" xfId="6" applyNumberFormat="1" applyFont="1" applyFill="1" applyBorder="1" applyAlignment="1">
      <alignment horizontal="center" vertical="center"/>
    </xf>
    <xf numFmtId="164" fontId="3" fillId="0" borderId="5" xfId="6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justify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vertical="center"/>
    </xf>
    <xf numFmtId="0" fontId="3" fillId="0" borderId="35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/>
    </xf>
    <xf numFmtId="164" fontId="3" fillId="0" borderId="35" xfId="6" applyNumberFormat="1" applyFont="1" applyFill="1" applyBorder="1" applyAlignment="1">
      <alignment horizontal="center" vertical="center"/>
    </xf>
    <xf numFmtId="164" fontId="3" fillId="0" borderId="9" xfId="6" applyNumberFormat="1" applyFont="1" applyFill="1" applyBorder="1" applyAlignment="1">
      <alignment horizontal="center" vertical="center"/>
    </xf>
    <xf numFmtId="4" fontId="15" fillId="0" borderId="6" xfId="0" applyNumberFormat="1" applyFont="1" applyFill="1" applyBorder="1" applyAlignment="1">
      <alignment vertical="center"/>
    </xf>
    <xf numFmtId="4" fontId="15" fillId="0" borderId="5" xfId="0" applyNumberFormat="1" applyFont="1" applyFill="1" applyBorder="1" applyAlignment="1">
      <alignment vertical="center"/>
    </xf>
    <xf numFmtId="4" fontId="3" fillId="0" borderId="5" xfId="0" applyNumberFormat="1" applyFont="1" applyFill="1" applyBorder="1" applyAlignment="1">
      <alignment vertical="center"/>
    </xf>
    <xf numFmtId="4" fontId="11" fillId="7" borderId="15" xfId="0" applyNumberFormat="1" applyFont="1" applyFill="1" applyBorder="1" applyAlignment="1">
      <alignment vertical="center"/>
    </xf>
    <xf numFmtId="0" fontId="15" fillId="0" borderId="16" xfId="0" applyFont="1" applyFill="1" applyBorder="1" applyAlignment="1">
      <alignment horizontal="right" vertical="center"/>
    </xf>
    <xf numFmtId="0" fontId="15" fillId="0" borderId="30" xfId="0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right" vertical="center"/>
    </xf>
    <xf numFmtId="0" fontId="15" fillId="0" borderId="7" xfId="0" applyFont="1" applyFill="1" applyBorder="1" applyAlignment="1">
      <alignment horizontal="right" vertical="center"/>
    </xf>
    <xf numFmtId="0" fontId="15" fillId="0" borderId="4" xfId="0" applyFont="1" applyFill="1" applyBorder="1" applyAlignment="1">
      <alignment horizontal="right" vertical="center"/>
    </xf>
    <xf numFmtId="0" fontId="11" fillId="7" borderId="1" xfId="0" applyFont="1" applyFill="1" applyBorder="1" applyAlignment="1">
      <alignment horizontal="right" vertical="center"/>
    </xf>
    <xf numFmtId="0" fontId="11" fillId="7" borderId="2" xfId="0" applyFont="1" applyFill="1" applyBorder="1" applyAlignment="1">
      <alignment horizontal="right" vertical="center"/>
    </xf>
    <xf numFmtId="0" fontId="11" fillId="7" borderId="24" xfId="2" applyFont="1" applyFill="1" applyBorder="1" applyAlignment="1">
      <alignment horizontal="center" vertical="center" wrapText="1"/>
    </xf>
    <xf numFmtId="0" fontId="11" fillId="7" borderId="25" xfId="2" applyFont="1" applyFill="1" applyBorder="1" applyAlignment="1">
      <alignment horizontal="center" vertical="center" wrapText="1"/>
    </xf>
    <xf numFmtId="0" fontId="11" fillId="7" borderId="26" xfId="2" applyFont="1" applyFill="1" applyBorder="1" applyAlignment="1">
      <alignment horizontal="center" vertical="center" wrapText="1"/>
    </xf>
    <xf numFmtId="0" fontId="4" fillId="8" borderId="52" xfId="0" applyFont="1" applyFill="1" applyBorder="1" applyAlignment="1">
      <alignment horizontal="center" vertical="center" wrapText="1"/>
    </xf>
    <xf numFmtId="0" fontId="4" fillId="8" borderId="53" xfId="0" applyFont="1" applyFill="1" applyBorder="1" applyAlignment="1">
      <alignment horizontal="center" vertical="center" wrapText="1"/>
    </xf>
    <xf numFmtId="0" fontId="4" fillId="8" borderId="54" xfId="0" applyFont="1" applyFill="1" applyBorder="1" applyAlignment="1">
      <alignment horizontal="center" vertical="center" wrapText="1"/>
    </xf>
    <xf numFmtId="0" fontId="4" fillId="8" borderId="42" xfId="0" applyFont="1" applyFill="1" applyBorder="1" applyAlignment="1">
      <alignment horizontal="center" vertical="center" wrapText="1"/>
    </xf>
    <xf numFmtId="0" fontId="4" fillId="8" borderId="19" xfId="0" applyFont="1" applyFill="1" applyBorder="1" applyAlignment="1">
      <alignment horizontal="center" vertical="center" wrapText="1"/>
    </xf>
    <xf numFmtId="0" fontId="4" fillId="8" borderId="55" xfId="0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right" vertical="center" wrapText="1"/>
    </xf>
    <xf numFmtId="0" fontId="3" fillId="0" borderId="30" xfId="2" applyFont="1" applyFill="1" applyBorder="1" applyAlignment="1">
      <alignment horizontal="right" vertical="center" wrapText="1"/>
    </xf>
    <xf numFmtId="0" fontId="3" fillId="5" borderId="7" xfId="2" applyFont="1" applyFill="1" applyBorder="1" applyAlignment="1">
      <alignment horizontal="right" vertical="center" wrapText="1"/>
    </xf>
    <xf numFmtId="0" fontId="3" fillId="5" borderId="4" xfId="2" applyFont="1" applyFill="1" applyBorder="1" applyAlignment="1">
      <alignment horizontal="right" vertical="center" wrapText="1"/>
    </xf>
    <xf numFmtId="0" fontId="5" fillId="0" borderId="32" xfId="2" applyFont="1" applyFill="1" applyBorder="1" applyAlignment="1">
      <alignment horizontal="right" vertical="center" wrapText="1"/>
    </xf>
    <xf numFmtId="0" fontId="5" fillId="0" borderId="33" xfId="2" applyFont="1" applyFill="1" applyBorder="1" applyAlignment="1">
      <alignment horizontal="right" vertical="center" wrapText="1"/>
    </xf>
    <xf numFmtId="0" fontId="4" fillId="0" borderId="1" xfId="3" applyFont="1" applyFill="1" applyBorder="1" applyAlignment="1">
      <alignment horizontal="right" vertical="center" wrapText="1"/>
    </xf>
    <xf numFmtId="0" fontId="4" fillId="0" borderId="2" xfId="3" applyFont="1" applyFill="1" applyBorder="1" applyAlignment="1">
      <alignment horizontal="right" vertical="center" wrapText="1"/>
    </xf>
    <xf numFmtId="0" fontId="11" fillId="2" borderId="24" xfId="2" applyFont="1" applyFill="1" applyBorder="1" applyAlignment="1">
      <alignment horizontal="right" vertical="center"/>
    </xf>
    <xf numFmtId="0" fontId="11" fillId="2" borderId="25" xfId="2" applyFont="1" applyFill="1" applyBorder="1" applyAlignment="1">
      <alignment horizontal="right" vertical="center"/>
    </xf>
    <xf numFmtId="0" fontId="4" fillId="4" borderId="47" xfId="2" applyFont="1" applyFill="1" applyBorder="1" applyAlignment="1">
      <alignment horizontal="center" vertical="center"/>
    </xf>
    <xf numFmtId="0" fontId="4" fillId="4" borderId="46" xfId="2" applyFont="1" applyFill="1" applyBorder="1" applyAlignment="1">
      <alignment horizontal="center" vertical="center"/>
    </xf>
    <xf numFmtId="0" fontId="4" fillId="4" borderId="41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left" vertical="center" wrapText="1"/>
    </xf>
    <xf numFmtId="0" fontId="3" fillId="0" borderId="12" xfId="0" applyNumberFormat="1" applyFont="1" applyFill="1" applyBorder="1" applyAlignment="1">
      <alignment horizontal="left" vertical="center" wrapText="1"/>
    </xf>
    <xf numFmtId="0" fontId="3" fillId="0" borderId="20" xfId="0" applyNumberFormat="1" applyFont="1" applyFill="1" applyBorder="1" applyAlignment="1">
      <alignment horizontal="left" vertical="center" wrapText="1"/>
    </xf>
    <xf numFmtId="0" fontId="3" fillId="0" borderId="50" xfId="0" applyNumberFormat="1" applyFont="1" applyFill="1" applyBorder="1" applyAlignment="1">
      <alignment horizontal="left" vertical="center" wrapText="1"/>
    </xf>
    <xf numFmtId="0" fontId="3" fillId="0" borderId="51" xfId="0" applyNumberFormat="1" applyFont="1" applyFill="1" applyBorder="1" applyAlignment="1">
      <alignment horizontal="left" vertical="center" wrapText="1"/>
    </xf>
    <xf numFmtId="0" fontId="3" fillId="0" borderId="4" xfId="0" applyNumberFormat="1" applyFont="1" applyFill="1" applyBorder="1" applyAlignment="1">
      <alignment horizontal="left" vertical="center" wrapText="1"/>
    </xf>
    <xf numFmtId="0" fontId="3" fillId="0" borderId="35" xfId="0" applyNumberFormat="1" applyFont="1" applyFill="1" applyBorder="1" applyAlignment="1">
      <alignment horizontal="left" vertical="center" wrapText="1"/>
    </xf>
    <xf numFmtId="0" fontId="5" fillId="0" borderId="34" xfId="2" applyFont="1" applyFill="1" applyBorder="1" applyAlignment="1">
      <alignment horizontal="right" vertical="center" wrapText="1"/>
    </xf>
    <xf numFmtId="0" fontId="5" fillId="0" borderId="35" xfId="2" applyFont="1" applyFill="1" applyBorder="1" applyAlignment="1">
      <alignment horizontal="right" vertical="center" wrapText="1"/>
    </xf>
    <xf numFmtId="0" fontId="4" fillId="3" borderId="24" xfId="2" applyFont="1" applyFill="1" applyBorder="1" applyAlignment="1">
      <alignment horizontal="center" vertical="center" wrapText="1"/>
    </xf>
    <xf numFmtId="0" fontId="4" fillId="3" borderId="25" xfId="2" applyFont="1" applyFill="1" applyBorder="1" applyAlignment="1">
      <alignment horizontal="center" vertical="center" wrapText="1"/>
    </xf>
    <xf numFmtId="0" fontId="4" fillId="3" borderId="26" xfId="2" applyFont="1" applyFill="1" applyBorder="1" applyAlignment="1">
      <alignment horizontal="center" vertical="center" wrapText="1"/>
    </xf>
    <xf numFmtId="0" fontId="4" fillId="4" borderId="29" xfId="2" applyFont="1" applyFill="1" applyBorder="1" applyAlignment="1">
      <alignment horizontal="center" vertical="center"/>
    </xf>
    <xf numFmtId="0" fontId="4" fillId="4" borderId="17" xfId="2" applyFont="1" applyFill="1" applyBorder="1" applyAlignment="1">
      <alignment horizontal="center" vertical="center"/>
    </xf>
    <xf numFmtId="0" fontId="4" fillId="4" borderId="18" xfId="2" applyFont="1" applyFill="1" applyBorder="1" applyAlignment="1">
      <alignment horizontal="center" vertical="center"/>
    </xf>
    <xf numFmtId="0" fontId="5" fillId="0" borderId="2" xfId="5" applyFont="1" applyFill="1" applyBorder="1" applyAlignment="1" applyProtection="1">
      <alignment horizontal="center" vertical="center"/>
      <protection locked="0"/>
    </xf>
    <xf numFmtId="0" fontId="3" fillId="0" borderId="7" xfId="2" applyFont="1" applyFill="1" applyBorder="1" applyAlignment="1">
      <alignment horizontal="right" vertical="center" wrapText="1"/>
    </xf>
    <xf numFmtId="0" fontId="3" fillId="0" borderId="4" xfId="2" applyFont="1" applyFill="1" applyBorder="1" applyAlignment="1">
      <alignment horizontal="right" vertical="center" wrapText="1"/>
    </xf>
    <xf numFmtId="0" fontId="11" fillId="2" borderId="24" xfId="2" applyFont="1" applyFill="1" applyBorder="1" applyAlignment="1">
      <alignment horizontal="center" vertical="center" wrapText="1"/>
    </xf>
    <xf numFmtId="0" fontId="11" fillId="2" borderId="25" xfId="2" applyFont="1" applyFill="1" applyBorder="1" applyAlignment="1">
      <alignment horizontal="center" vertical="center" wrapText="1"/>
    </xf>
    <xf numFmtId="0" fontId="11" fillId="2" borderId="26" xfId="2" applyFont="1" applyFill="1" applyBorder="1" applyAlignment="1">
      <alignment horizontal="center" vertical="center" wrapText="1"/>
    </xf>
    <xf numFmtId="0" fontId="3" fillId="0" borderId="30" xfId="0" applyNumberFormat="1" applyFont="1" applyFill="1" applyBorder="1" applyAlignment="1">
      <alignment horizontal="left" vertical="center" wrapText="1"/>
    </xf>
    <xf numFmtId="0" fontId="11" fillId="0" borderId="1" xfId="3" applyFont="1" applyFill="1" applyBorder="1" applyAlignment="1">
      <alignment horizontal="right" vertical="center" wrapText="1"/>
    </xf>
    <xf numFmtId="0" fontId="11" fillId="0" borderId="2" xfId="3" applyFont="1" applyFill="1" applyBorder="1" applyAlignment="1">
      <alignment horizontal="right" vertical="center" wrapText="1"/>
    </xf>
    <xf numFmtId="0" fontId="3" fillId="5" borderId="16" xfId="2" applyFont="1" applyFill="1" applyBorder="1" applyAlignment="1">
      <alignment horizontal="right" vertical="center" wrapText="1"/>
    </xf>
    <xf numFmtId="0" fontId="3" fillId="5" borderId="30" xfId="2" applyFont="1" applyFill="1" applyBorder="1" applyAlignment="1">
      <alignment horizontal="right" vertical="center" wrapText="1"/>
    </xf>
    <xf numFmtId="0" fontId="3" fillId="5" borderId="31" xfId="2" applyFont="1" applyFill="1" applyBorder="1" applyAlignment="1">
      <alignment horizontal="right" vertical="center" wrapText="1"/>
    </xf>
    <xf numFmtId="0" fontId="5" fillId="0" borderId="16" xfId="2" applyFont="1" applyFill="1" applyBorder="1" applyAlignment="1">
      <alignment horizontal="right" vertical="center" wrapText="1"/>
    </xf>
    <xf numFmtId="0" fontId="5" fillId="0" borderId="30" xfId="2" applyFont="1" applyFill="1" applyBorder="1" applyAlignment="1">
      <alignment horizontal="right" vertical="center" wrapText="1"/>
    </xf>
    <xf numFmtId="0" fontId="5" fillId="0" borderId="31" xfId="2" applyFont="1" applyFill="1" applyBorder="1" applyAlignment="1">
      <alignment horizontal="right" vertical="center" wrapText="1"/>
    </xf>
    <xf numFmtId="0" fontId="4" fillId="4" borderId="1" xfId="2" applyFont="1" applyFill="1" applyBorder="1" applyAlignment="1">
      <alignment horizontal="center" vertical="center"/>
    </xf>
    <xf numFmtId="0" fontId="4" fillId="4" borderId="2" xfId="2" applyFont="1" applyFill="1" applyBorder="1" applyAlignment="1">
      <alignment horizontal="center" vertical="center"/>
    </xf>
    <xf numFmtId="0" fontId="4" fillId="4" borderId="3" xfId="2" applyFont="1" applyFill="1" applyBorder="1" applyAlignment="1">
      <alignment horizontal="center" vertical="center"/>
    </xf>
    <xf numFmtId="0" fontId="3" fillId="0" borderId="31" xfId="2" applyFont="1" applyFill="1" applyBorder="1" applyAlignment="1">
      <alignment horizontal="right" vertical="center" wrapText="1"/>
    </xf>
    <xf numFmtId="0" fontId="5" fillId="0" borderId="17" xfId="5" applyFont="1" applyFill="1" applyBorder="1" applyAlignment="1" applyProtection="1">
      <alignment horizontal="center" vertical="center"/>
      <protection locked="0"/>
    </xf>
    <xf numFmtId="0" fontId="3" fillId="0" borderId="35" xfId="3" applyFont="1" applyFill="1" applyBorder="1" applyAlignment="1">
      <alignment horizontal="left" vertical="center" wrapText="1"/>
    </xf>
    <xf numFmtId="49" fontId="3" fillId="0" borderId="43" xfId="5" applyNumberFormat="1" applyFont="1" applyFill="1" applyBorder="1" applyAlignment="1" applyProtection="1">
      <alignment horizontal="right" vertical="center" wrapText="1"/>
      <protection locked="0"/>
    </xf>
    <xf numFmtId="49" fontId="3" fillId="0" borderId="0" xfId="5" applyNumberFormat="1" applyFont="1" applyFill="1" applyBorder="1" applyAlignment="1" applyProtection="1">
      <alignment horizontal="right" vertical="center" wrapText="1"/>
      <protection locked="0"/>
    </xf>
    <xf numFmtId="49" fontId="3" fillId="0" borderId="44" xfId="5" applyNumberFormat="1" applyFont="1" applyFill="1" applyBorder="1" applyAlignment="1" applyProtection="1">
      <alignment horizontal="right" vertical="center" wrapText="1"/>
      <protection locked="0"/>
    </xf>
    <xf numFmtId="4" fontId="3" fillId="0" borderId="42" xfId="4" applyNumberFormat="1" applyFont="1" applyFill="1" applyBorder="1" applyAlignment="1" applyProtection="1">
      <alignment horizontal="right" vertical="center" wrapText="1"/>
      <protection locked="0"/>
    </xf>
    <xf numFmtId="4" fontId="3" fillId="0" borderId="19" xfId="4" applyNumberFormat="1" applyFont="1" applyFill="1" applyBorder="1" applyAlignment="1" applyProtection="1">
      <alignment horizontal="right" vertical="center" wrapText="1"/>
      <protection locked="0"/>
    </xf>
    <xf numFmtId="4" fontId="3" fillId="0" borderId="20" xfId="4" applyNumberFormat="1" applyFont="1" applyFill="1" applyBorder="1" applyAlignment="1" applyProtection="1">
      <alignment horizontal="right" vertical="center" wrapText="1"/>
      <protection locked="0"/>
    </xf>
    <xf numFmtId="49" fontId="5" fillId="0" borderId="32" xfId="5" applyNumberFormat="1" applyFont="1" applyFill="1" applyBorder="1" applyAlignment="1" applyProtection="1">
      <alignment horizontal="right" vertical="center" wrapText="1"/>
      <protection locked="0"/>
    </xf>
    <xf numFmtId="49" fontId="5" fillId="0" borderId="33" xfId="5" applyNumberFormat="1" applyFont="1" applyFill="1" applyBorder="1" applyAlignment="1" applyProtection="1">
      <alignment horizontal="right" vertical="center" wrapText="1"/>
      <protection locked="0"/>
    </xf>
    <xf numFmtId="49" fontId="11" fillId="2" borderId="24" xfId="5" applyNumberFormat="1" applyFont="1" applyFill="1" applyBorder="1" applyAlignment="1" applyProtection="1">
      <alignment horizontal="right" vertical="center" wrapText="1"/>
      <protection locked="0"/>
    </xf>
    <xf numFmtId="49" fontId="11" fillId="2" borderId="25" xfId="5" applyNumberFormat="1" applyFont="1" applyFill="1" applyBorder="1" applyAlignment="1" applyProtection="1">
      <alignment horizontal="right" vertical="center" wrapText="1"/>
      <protection locked="0"/>
    </xf>
    <xf numFmtId="49" fontId="3" fillId="0" borderId="16" xfId="5" applyNumberFormat="1" applyFont="1" applyFill="1" applyBorder="1" applyAlignment="1" applyProtection="1">
      <alignment horizontal="right" vertical="center" wrapText="1"/>
      <protection locked="0"/>
    </xf>
    <xf numFmtId="49" fontId="3" fillId="0" borderId="30" xfId="5" applyNumberFormat="1" applyFont="1" applyFill="1" applyBorder="1" applyAlignment="1" applyProtection="1">
      <alignment horizontal="right" vertical="center" wrapText="1"/>
      <protection locked="0"/>
    </xf>
    <xf numFmtId="0" fontId="5" fillId="0" borderId="27" xfId="5" applyFont="1" applyFill="1" applyBorder="1" applyAlignment="1" applyProtection="1">
      <alignment horizontal="center" vertical="center" wrapText="1"/>
      <protection locked="0"/>
    </xf>
    <xf numFmtId="0" fontId="5" fillId="0" borderId="8" xfId="5" applyFont="1" applyFill="1" applyBorder="1" applyAlignment="1" applyProtection="1">
      <alignment horizontal="center" vertical="center" wrapText="1"/>
      <protection locked="0"/>
    </xf>
    <xf numFmtId="0" fontId="5" fillId="0" borderId="17" xfId="5" applyFont="1" applyFill="1" applyBorder="1" applyAlignment="1" applyProtection="1">
      <alignment horizontal="center" vertical="center" wrapText="1"/>
      <protection locked="0"/>
    </xf>
    <xf numFmtId="0" fontId="5" fillId="0" borderId="27" xfId="5" applyFont="1" applyFill="1" applyBorder="1" applyAlignment="1" applyProtection="1">
      <alignment horizontal="center" vertical="center"/>
      <protection locked="0"/>
    </xf>
    <xf numFmtId="0" fontId="5" fillId="0" borderId="8" xfId="5" applyFont="1" applyFill="1" applyBorder="1" applyAlignment="1" applyProtection="1">
      <alignment horizontal="center" vertical="center"/>
      <protection locked="0"/>
    </xf>
    <xf numFmtId="0" fontId="5" fillId="0" borderId="28" xfId="5" applyFont="1" applyFill="1" applyBorder="1" applyAlignment="1" applyProtection="1">
      <alignment horizontal="center" vertical="center"/>
      <protection locked="0"/>
    </xf>
    <xf numFmtId="0" fontId="3" fillId="0" borderId="13" xfId="3" applyFont="1" applyFill="1" applyBorder="1" applyAlignment="1">
      <alignment horizontal="left" vertical="center" wrapText="1"/>
    </xf>
    <xf numFmtId="0" fontId="3" fillId="0" borderId="4" xfId="3" applyFont="1" applyFill="1" applyBorder="1" applyAlignment="1">
      <alignment horizontal="left" vertical="center" wrapText="1"/>
    </xf>
    <xf numFmtId="0" fontId="5" fillId="0" borderId="36" xfId="2" applyFont="1" applyFill="1" applyBorder="1" applyAlignment="1">
      <alignment horizontal="right" vertical="center" wrapText="1"/>
    </xf>
    <xf numFmtId="0" fontId="5" fillId="0" borderId="37" xfId="2" applyFont="1" applyFill="1" applyBorder="1" applyAlignment="1">
      <alignment horizontal="right" vertical="center" wrapText="1"/>
    </xf>
    <xf numFmtId="0" fontId="5" fillId="0" borderId="49" xfId="2" applyFont="1" applyFill="1" applyBorder="1" applyAlignment="1">
      <alignment horizontal="right" vertical="center" wrapText="1"/>
    </xf>
    <xf numFmtId="4" fontId="4" fillId="4" borderId="24" xfId="4" applyNumberFormat="1" applyFont="1" applyFill="1" applyBorder="1" applyAlignment="1">
      <alignment horizontal="center" vertical="center"/>
    </xf>
    <xf numFmtId="4" fontId="4" fillId="4" borderId="25" xfId="4" applyNumberFormat="1" applyFont="1" applyFill="1" applyBorder="1" applyAlignment="1">
      <alignment horizontal="center" vertical="center"/>
    </xf>
    <xf numFmtId="0" fontId="4" fillId="4" borderId="25" xfId="4" applyFont="1" applyFill="1" applyBorder="1" applyAlignment="1">
      <alignment horizontal="center" vertical="center"/>
    </xf>
    <xf numFmtId="0" fontId="4" fillId="4" borderId="26" xfId="4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/>
    </xf>
    <xf numFmtId="0" fontId="3" fillId="0" borderId="46" xfId="0" applyFont="1" applyBorder="1" applyAlignment="1">
      <alignment horizontal="left" vertical="center"/>
    </xf>
    <xf numFmtId="0" fontId="4" fillId="3" borderId="24" xfId="2" applyFont="1" applyFill="1" applyBorder="1" applyAlignment="1">
      <alignment horizontal="center" vertical="center"/>
    </xf>
    <xf numFmtId="0" fontId="4" fillId="3" borderId="25" xfId="2" applyFont="1" applyFill="1" applyBorder="1" applyAlignment="1">
      <alignment horizontal="center" vertical="center"/>
    </xf>
    <xf numFmtId="0" fontId="4" fillId="3" borderId="26" xfId="2" applyFont="1" applyFill="1" applyBorder="1" applyAlignment="1">
      <alignment horizontal="center" vertical="center"/>
    </xf>
    <xf numFmtId="0" fontId="4" fillId="4" borderId="36" xfId="2" applyFont="1" applyFill="1" applyBorder="1" applyAlignment="1">
      <alignment horizontal="center" vertical="center"/>
    </xf>
    <xf numFmtId="0" fontId="4" fillId="4" borderId="37" xfId="2" applyFont="1" applyFill="1" applyBorder="1" applyAlignment="1">
      <alignment horizontal="center" vertical="center"/>
    </xf>
    <xf numFmtId="0" fontId="4" fillId="4" borderId="38" xfId="2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4" xfId="2" applyFont="1" applyFill="1" applyBorder="1" applyAlignment="1">
      <alignment horizontal="left" vertical="center" wrapText="1"/>
    </xf>
    <xf numFmtId="0" fontId="3" fillId="0" borderId="35" xfId="2" applyFont="1" applyFill="1" applyBorder="1" applyAlignment="1">
      <alignment horizontal="left" vertical="center" wrapText="1"/>
    </xf>
    <xf numFmtId="0" fontId="3" fillId="0" borderId="13" xfId="2" applyFont="1" applyFill="1" applyBorder="1" applyAlignment="1">
      <alignment horizontal="left" vertical="center" wrapText="1"/>
    </xf>
    <xf numFmtId="0" fontId="4" fillId="3" borderId="1" xfId="2" applyFont="1" applyFill="1" applyBorder="1" applyAlignment="1">
      <alignment horizontal="center" vertical="center"/>
    </xf>
    <xf numFmtId="0" fontId="4" fillId="3" borderId="2" xfId="2" applyFont="1" applyFill="1" applyBorder="1" applyAlignment="1">
      <alignment horizontal="center" vertical="center"/>
    </xf>
    <xf numFmtId="0" fontId="4" fillId="3" borderId="3" xfId="2" applyFont="1" applyFill="1" applyBorder="1" applyAlignment="1">
      <alignment horizontal="center" vertical="center"/>
    </xf>
    <xf numFmtId="0" fontId="3" fillId="0" borderId="11" xfId="2" applyFont="1" applyFill="1" applyBorder="1" applyAlignment="1">
      <alignment horizontal="right" vertical="center" wrapText="1"/>
    </xf>
    <xf numFmtId="0" fontId="3" fillId="0" borderId="13" xfId="2" applyFont="1" applyFill="1" applyBorder="1" applyAlignment="1">
      <alignment horizontal="right" vertical="center" wrapText="1"/>
    </xf>
    <xf numFmtId="0" fontId="3" fillId="0" borderId="23" xfId="2" applyFont="1" applyFill="1" applyBorder="1" applyAlignment="1">
      <alignment horizontal="right" vertical="center" wrapText="1"/>
    </xf>
    <xf numFmtId="49" fontId="5" fillId="0" borderId="34" xfId="5" applyNumberFormat="1" applyFont="1" applyFill="1" applyBorder="1" applyAlignment="1" applyProtection="1">
      <alignment horizontal="right" vertical="center" wrapText="1"/>
      <protection locked="0"/>
    </xf>
    <xf numFmtId="49" fontId="5" fillId="0" borderId="35" xfId="5" applyNumberFormat="1" applyFont="1" applyFill="1" applyBorder="1" applyAlignment="1" applyProtection="1">
      <alignment horizontal="right" vertical="center" wrapText="1"/>
      <protection locked="0"/>
    </xf>
    <xf numFmtId="0" fontId="3" fillId="0" borderId="12" xfId="3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11" fillId="0" borderId="24" xfId="0" applyFont="1" applyFill="1" applyBorder="1" applyAlignment="1">
      <alignment horizontal="right" vertical="center"/>
    </xf>
    <xf numFmtId="0" fontId="11" fillId="0" borderId="25" xfId="0" applyFont="1" applyFill="1" applyBorder="1" applyAlignment="1">
      <alignment horizontal="right" vertical="center"/>
    </xf>
    <xf numFmtId="0" fontId="5" fillId="0" borderId="39" xfId="5" applyFont="1" applyFill="1" applyBorder="1" applyAlignment="1" applyProtection="1">
      <alignment horizontal="center" vertical="center"/>
      <protection locked="0"/>
    </xf>
    <xf numFmtId="0" fontId="5" fillId="0" borderId="25" xfId="5" applyFont="1" applyFill="1" applyBorder="1" applyAlignment="1" applyProtection="1">
      <alignment horizontal="center" vertical="center"/>
      <protection locked="0"/>
    </xf>
    <xf numFmtId="0" fontId="5" fillId="0" borderId="40" xfId="5" applyFont="1" applyFill="1" applyBorder="1" applyAlignment="1" applyProtection="1">
      <alignment horizontal="center" vertical="center"/>
      <protection locked="0"/>
    </xf>
    <xf numFmtId="0" fontId="3" fillId="0" borderId="7" xfId="2" applyFont="1" applyFill="1" applyBorder="1" applyAlignment="1">
      <alignment horizontal="right" vertical="center"/>
    </xf>
    <xf numFmtId="0" fontId="3" fillId="0" borderId="4" xfId="2" applyFont="1" applyFill="1" applyBorder="1" applyAlignment="1">
      <alignment horizontal="right" vertical="center"/>
    </xf>
    <xf numFmtId="0" fontId="5" fillId="0" borderId="34" xfId="3" applyFont="1" applyFill="1" applyBorder="1" applyAlignment="1">
      <alignment horizontal="right" vertical="center"/>
    </xf>
    <xf numFmtId="0" fontId="5" fillId="0" borderId="35" xfId="3" applyFont="1" applyFill="1" applyBorder="1" applyAlignment="1">
      <alignment horizontal="right" vertical="center"/>
    </xf>
    <xf numFmtId="0" fontId="4" fillId="0" borderId="24" xfId="0" applyFont="1" applyFill="1" applyBorder="1" applyAlignment="1">
      <alignment horizontal="right" vertical="center"/>
    </xf>
    <xf numFmtId="0" fontId="4" fillId="0" borderId="25" xfId="0" applyFont="1" applyFill="1" applyBorder="1" applyAlignment="1">
      <alignment horizontal="right" vertical="center"/>
    </xf>
    <xf numFmtId="0" fontId="21" fillId="0" borderId="30" xfId="0" applyFont="1" applyBorder="1" applyAlignment="1">
      <alignment horizontal="right" vertical="center"/>
    </xf>
    <xf numFmtId="0" fontId="21" fillId="0" borderId="33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4" fillId="4" borderId="21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  <xf numFmtId="0" fontId="4" fillId="4" borderId="43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45" xfId="0" applyFont="1" applyFill="1" applyBorder="1" applyAlignment="1">
      <alignment horizontal="center" vertical="center"/>
    </xf>
    <xf numFmtId="4" fontId="3" fillId="0" borderId="13" xfId="7" applyNumberFormat="1" applyFont="1" applyBorder="1" applyAlignment="1">
      <alignment horizontal="center" vertical="center"/>
    </xf>
    <xf numFmtId="4" fontId="3" fillId="0" borderId="14" xfId="7" applyNumberFormat="1" applyFont="1" applyBorder="1" applyAlignment="1">
      <alignment horizontal="center" vertical="center"/>
    </xf>
    <xf numFmtId="4" fontId="3" fillId="0" borderId="4" xfId="7" applyNumberFormat="1" applyFont="1" applyBorder="1" applyAlignment="1">
      <alignment horizontal="center" vertical="center"/>
    </xf>
    <xf numFmtId="4" fontId="3" fillId="0" borderId="5" xfId="7" applyNumberFormat="1" applyFont="1" applyBorder="1" applyAlignment="1">
      <alignment horizontal="center" vertical="center"/>
    </xf>
    <xf numFmtId="0" fontId="3" fillId="0" borderId="35" xfId="7" applyFont="1" applyBorder="1" applyAlignment="1">
      <alignment horizontal="left" vertical="center" wrapText="1"/>
    </xf>
    <xf numFmtId="0" fontId="3" fillId="0" borderId="16" xfId="0" applyFont="1" applyBorder="1" applyAlignment="1">
      <alignment horizontal="right" vertical="center"/>
    </xf>
    <xf numFmtId="0" fontId="3" fillId="0" borderId="30" xfId="0" applyFont="1" applyBorder="1" applyAlignment="1">
      <alignment horizontal="right" vertical="center"/>
    </xf>
    <xf numFmtId="0" fontId="3" fillId="0" borderId="13" xfId="7" applyFont="1" applyBorder="1" applyAlignment="1">
      <alignment horizontal="left" vertical="center"/>
    </xf>
    <xf numFmtId="0" fontId="3" fillId="0" borderId="4" xfId="7" applyFont="1" applyBorder="1" applyAlignment="1">
      <alignment horizontal="left" vertical="center"/>
    </xf>
    <xf numFmtId="0" fontId="3" fillId="0" borderId="4" xfId="7" applyFont="1" applyBorder="1" applyAlignment="1">
      <alignment horizontal="left" vertical="center" wrapText="1"/>
    </xf>
    <xf numFmtId="0" fontId="5" fillId="0" borderId="2" xfId="7" applyFont="1" applyBorder="1" applyAlignment="1">
      <alignment horizontal="center" vertical="center"/>
    </xf>
    <xf numFmtId="0" fontId="3" fillId="0" borderId="30" xfId="2" applyFont="1" applyFill="1" applyBorder="1" applyAlignment="1">
      <alignment horizontal="left" vertical="center" wrapText="1"/>
    </xf>
    <xf numFmtId="0" fontId="4" fillId="0" borderId="1" xfId="2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/>
    </xf>
    <xf numFmtId="0" fontId="4" fillId="0" borderId="3" xfId="2" applyFont="1" applyFill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35" xfId="0" applyNumberFormat="1" applyFont="1" applyBorder="1" applyAlignment="1">
      <alignment horizontal="left" vertical="center" wrapText="1"/>
    </xf>
    <xf numFmtId="0" fontId="3" fillId="0" borderId="4" xfId="0" applyNumberFormat="1" applyFont="1" applyBorder="1" applyAlignment="1">
      <alignment horizontal="left" vertical="center" wrapText="1"/>
    </xf>
    <xf numFmtId="0" fontId="3" fillId="0" borderId="13" xfId="0" applyNumberFormat="1" applyFont="1" applyBorder="1" applyAlignment="1">
      <alignment horizontal="left" vertical="center" wrapText="1"/>
    </xf>
    <xf numFmtId="0" fontId="3" fillId="0" borderId="19" xfId="3" applyFont="1" applyFill="1" applyBorder="1" applyAlignment="1">
      <alignment horizontal="left" vertical="center" wrapText="1"/>
    </xf>
    <xf numFmtId="0" fontId="3" fillId="0" borderId="20" xfId="3" applyFont="1" applyFill="1" applyBorder="1" applyAlignment="1">
      <alignment horizontal="left" vertical="center" wrapText="1"/>
    </xf>
    <xf numFmtId="0" fontId="0" fillId="0" borderId="35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3" fillId="0" borderId="27" xfId="2" applyFont="1" applyFill="1" applyBorder="1" applyAlignment="1">
      <alignment horizontal="left" vertical="center" wrapText="1"/>
    </xf>
    <xf numFmtId="0" fontId="3" fillId="0" borderId="28" xfId="2" applyFont="1" applyFill="1" applyBorder="1" applyAlignment="1">
      <alignment horizontal="left" vertical="center" wrapText="1"/>
    </xf>
    <xf numFmtId="0" fontId="3" fillId="0" borderId="0" xfId="4" applyFont="1" applyFill="1" applyBorder="1" applyAlignment="1">
      <alignment horizontal="center" vertical="center"/>
    </xf>
    <xf numFmtId="0" fontId="24" fillId="0" borderId="7" xfId="5" applyFont="1" applyFill="1" applyBorder="1" applyAlignment="1" applyProtection="1">
      <alignment horizontal="center" vertical="center"/>
      <protection locked="0"/>
    </xf>
    <xf numFmtId="0" fontId="24" fillId="0" borderId="12" xfId="3" applyFont="1" applyFill="1" applyBorder="1" applyAlignment="1">
      <alignment horizontal="left" vertical="center" wrapText="1"/>
    </xf>
    <xf numFmtId="0" fontId="24" fillId="0" borderId="4" xfId="3" applyFont="1" applyFill="1" applyBorder="1" applyAlignment="1">
      <alignment horizontal="left" vertical="center" wrapText="1"/>
    </xf>
    <xf numFmtId="4" fontId="24" fillId="0" borderId="4" xfId="3" applyNumberFormat="1" applyFont="1" applyFill="1" applyBorder="1" applyAlignment="1">
      <alignment horizontal="center" vertical="center" wrapText="1"/>
    </xf>
    <xf numFmtId="0" fontId="24" fillId="0" borderId="4" xfId="3" applyFont="1" applyFill="1" applyBorder="1" applyAlignment="1">
      <alignment horizontal="center" vertical="center"/>
    </xf>
    <xf numFmtId="4" fontId="24" fillId="0" borderId="4" xfId="3" applyNumberFormat="1" applyFont="1" applyFill="1" applyBorder="1" applyAlignment="1">
      <alignment horizontal="center" vertical="center"/>
    </xf>
    <xf numFmtId="4" fontId="24" fillId="0" borderId="5" xfId="5" applyNumberFormat="1" applyFont="1" applyFill="1" applyBorder="1" applyAlignment="1" applyProtection="1">
      <alignment horizontal="center" vertical="center"/>
      <protection locked="0"/>
    </xf>
    <xf numFmtId="0" fontId="24" fillId="0" borderId="4" xfId="3" applyFont="1" applyFill="1" applyBorder="1" applyAlignment="1">
      <alignment horizontal="center" vertical="center" wrapText="1"/>
    </xf>
    <xf numFmtId="0" fontId="24" fillId="0" borderId="11" xfId="2" applyFont="1" applyFill="1" applyBorder="1" applyAlignment="1">
      <alignment horizontal="right" vertical="center" wrapText="1"/>
    </xf>
    <xf numFmtId="0" fontId="24" fillId="0" borderId="13" xfId="2" applyFont="1" applyFill="1" applyBorder="1" applyAlignment="1">
      <alignment horizontal="right" vertical="center" wrapText="1"/>
    </xf>
    <xf numFmtId="0" fontId="24" fillId="0" borderId="23" xfId="2" applyFont="1" applyFill="1" applyBorder="1" applyAlignment="1">
      <alignment horizontal="right" vertical="center" wrapText="1"/>
    </xf>
    <xf numFmtId="4" fontId="24" fillId="0" borderId="14" xfId="2" applyNumberFormat="1" applyFont="1" applyFill="1" applyBorder="1" applyAlignment="1">
      <alignment horizontal="center" vertical="center" wrapText="1"/>
    </xf>
    <xf numFmtId="0" fontId="24" fillId="5" borderId="16" xfId="2" applyFont="1" applyFill="1" applyBorder="1" applyAlignment="1">
      <alignment horizontal="right" vertical="center" wrapText="1"/>
    </xf>
    <xf numFmtId="0" fontId="24" fillId="5" borderId="30" xfId="2" applyFont="1" applyFill="1" applyBorder="1" applyAlignment="1">
      <alignment horizontal="right" vertical="center" wrapText="1"/>
    </xf>
    <xf numFmtId="0" fontId="24" fillId="5" borderId="31" xfId="2" applyFont="1" applyFill="1" applyBorder="1" applyAlignment="1">
      <alignment horizontal="right" vertical="center" wrapText="1"/>
    </xf>
    <xf numFmtId="4" fontId="24" fillId="0" borderId="5" xfId="2" applyNumberFormat="1" applyFont="1" applyFill="1" applyBorder="1" applyAlignment="1">
      <alignment horizontal="center" vertical="center" wrapText="1"/>
    </xf>
    <xf numFmtId="0" fontId="25" fillId="0" borderId="16" xfId="2" applyFont="1" applyFill="1" applyBorder="1" applyAlignment="1">
      <alignment horizontal="right" vertical="center" wrapText="1"/>
    </xf>
    <xf numFmtId="0" fontId="25" fillId="0" borderId="30" xfId="2" applyFont="1" applyFill="1" applyBorder="1" applyAlignment="1">
      <alignment horizontal="right" vertical="center" wrapText="1"/>
    </xf>
    <xf numFmtId="0" fontId="25" fillId="0" borderId="31" xfId="2" applyFont="1" applyFill="1" applyBorder="1" applyAlignment="1">
      <alignment horizontal="right" vertical="center" wrapText="1"/>
    </xf>
    <xf numFmtId="4" fontId="25" fillId="0" borderId="9" xfId="2" applyNumberFormat="1" applyFont="1" applyFill="1" applyBorder="1" applyAlignment="1">
      <alignment horizontal="center" vertical="center" wrapText="1"/>
    </xf>
    <xf numFmtId="4" fontId="26" fillId="4" borderId="21" xfId="4" applyNumberFormat="1" applyFont="1" applyFill="1" applyBorder="1" applyAlignment="1">
      <alignment horizontal="center" vertical="center"/>
    </xf>
    <xf numFmtId="4" fontId="26" fillId="4" borderId="8" xfId="4" applyNumberFormat="1" applyFont="1" applyFill="1" applyBorder="1" applyAlignment="1">
      <alignment horizontal="center" vertical="center"/>
    </xf>
    <xf numFmtId="0" fontId="26" fillId="4" borderId="8" xfId="4" applyFont="1" applyFill="1" applyBorder="1" applyAlignment="1">
      <alignment horizontal="center" vertical="center"/>
    </xf>
    <xf numFmtId="0" fontId="26" fillId="4" borderId="22" xfId="4" applyFont="1" applyFill="1" applyBorder="1" applyAlignment="1">
      <alignment horizontal="center" vertical="center"/>
    </xf>
    <xf numFmtId="0" fontId="25" fillId="0" borderId="1" xfId="5" applyFont="1" applyBorder="1" applyAlignment="1" applyProtection="1">
      <alignment horizontal="center" vertical="center"/>
      <protection locked="0"/>
    </xf>
    <xf numFmtId="0" fontId="25" fillId="0" borderId="2" xfId="5" applyFont="1" applyFill="1" applyBorder="1" applyAlignment="1" applyProtection="1">
      <alignment horizontal="center" vertical="center"/>
      <protection locked="0"/>
    </xf>
    <xf numFmtId="0" fontId="25" fillId="0" borderId="2" xfId="5" applyFont="1" applyFill="1" applyBorder="1" applyAlignment="1" applyProtection="1">
      <alignment horizontal="center" vertical="center" wrapText="1"/>
      <protection locked="0"/>
    </xf>
    <xf numFmtId="0" fontId="25" fillId="0" borderId="2" xfId="2" applyFont="1" applyFill="1" applyBorder="1" applyAlignment="1">
      <alignment horizontal="center" vertical="center" wrapText="1"/>
    </xf>
    <xf numFmtId="4" fontId="25" fillId="0" borderId="2" xfId="5" applyNumberFormat="1" applyFont="1" applyFill="1" applyBorder="1" applyAlignment="1" applyProtection="1">
      <alignment horizontal="center" vertical="center"/>
      <protection locked="0"/>
    </xf>
    <xf numFmtId="4" fontId="25" fillId="0" borderId="3" xfId="5" applyNumberFormat="1" applyFont="1" applyFill="1" applyBorder="1" applyAlignment="1" applyProtection="1">
      <alignment horizontal="center" vertical="center"/>
      <protection locked="0"/>
    </xf>
    <xf numFmtId="0" fontId="24" fillId="0" borderId="11" xfId="5" applyFont="1" applyBorder="1" applyAlignment="1" applyProtection="1">
      <alignment horizontal="center" vertical="center"/>
      <protection locked="0"/>
    </xf>
    <xf numFmtId="0" fontId="24" fillId="0" borderId="13" xfId="2" applyFont="1" applyFill="1" applyBorder="1" applyAlignment="1">
      <alignment horizontal="left" vertical="center" wrapText="1"/>
    </xf>
    <xf numFmtId="4" fontId="24" fillId="0" borderId="13" xfId="4" applyNumberFormat="1" applyFont="1" applyBorder="1" applyAlignment="1">
      <alignment horizontal="center" vertical="center"/>
    </xf>
    <xf numFmtId="4" fontId="24" fillId="0" borderId="13" xfId="3" applyNumberFormat="1" applyFont="1" applyFill="1" applyBorder="1" applyAlignment="1">
      <alignment horizontal="center" vertical="center" wrapText="1"/>
    </xf>
    <xf numFmtId="0" fontId="24" fillId="0" borderId="13" xfId="2" applyFont="1" applyFill="1" applyBorder="1" applyAlignment="1">
      <alignment horizontal="center" vertical="center" wrapText="1"/>
    </xf>
    <xf numFmtId="4" fontId="24" fillId="0" borderId="13" xfId="3" applyNumberFormat="1" applyFont="1" applyFill="1" applyBorder="1" applyAlignment="1">
      <alignment horizontal="center" vertical="center"/>
    </xf>
    <xf numFmtId="4" fontId="24" fillId="0" borderId="14" xfId="5" applyNumberFormat="1" applyFont="1" applyFill="1" applyBorder="1" applyAlignment="1" applyProtection="1">
      <alignment horizontal="center" vertical="center"/>
      <protection locked="0"/>
    </xf>
    <xf numFmtId="0" fontId="24" fillId="0" borderId="7" xfId="5" applyFont="1" applyBorder="1" applyAlignment="1" applyProtection="1">
      <alignment horizontal="center" vertical="center"/>
      <protection locked="0"/>
    </xf>
    <xf numFmtId="0" fontId="24" fillId="0" borderId="4" xfId="3" applyFont="1" applyFill="1" applyBorder="1" applyAlignment="1">
      <alignment horizontal="left" vertical="center" wrapText="1"/>
    </xf>
    <xf numFmtId="0" fontId="28" fillId="0" borderId="4" xfId="0" applyFont="1" applyBorder="1" applyAlignment="1">
      <alignment vertical="center" wrapText="1"/>
    </xf>
    <xf numFmtId="4" fontId="24" fillId="0" borderId="4" xfId="4" applyNumberFormat="1" applyFont="1" applyBorder="1" applyAlignment="1">
      <alignment horizontal="center" vertical="center"/>
    </xf>
    <xf numFmtId="4" fontId="24" fillId="0" borderId="4" xfId="4" applyNumberFormat="1" applyFont="1" applyFill="1" applyBorder="1" applyAlignment="1">
      <alignment horizontal="center" vertical="center"/>
    </xf>
    <xf numFmtId="0" fontId="24" fillId="0" borderId="4" xfId="2" applyFont="1" applyFill="1" applyBorder="1" applyAlignment="1">
      <alignment horizontal="center" vertical="center" wrapText="1"/>
    </xf>
    <xf numFmtId="0" fontId="24" fillId="0" borderId="34" xfId="5" applyFont="1" applyBorder="1" applyAlignment="1" applyProtection="1">
      <alignment horizontal="center" vertical="center"/>
      <protection locked="0"/>
    </xf>
    <xf numFmtId="0" fontId="24" fillId="0" borderId="35" xfId="3" applyFont="1" applyFill="1" applyBorder="1" applyAlignment="1">
      <alignment horizontal="left" vertical="center" wrapText="1"/>
    </xf>
    <xf numFmtId="0" fontId="28" fillId="0" borderId="35" xfId="0" applyFont="1" applyBorder="1" applyAlignment="1">
      <alignment vertical="center" wrapText="1"/>
    </xf>
    <xf numFmtId="4" fontId="24" fillId="0" borderId="35" xfId="4" applyNumberFormat="1" applyFont="1" applyBorder="1" applyAlignment="1">
      <alignment horizontal="center" vertical="center"/>
    </xf>
    <xf numFmtId="4" fontId="24" fillId="0" borderId="35" xfId="3" applyNumberFormat="1" applyFont="1" applyFill="1" applyBorder="1" applyAlignment="1">
      <alignment horizontal="center" vertical="center" wrapText="1"/>
    </xf>
    <xf numFmtId="0" fontId="24" fillId="0" borderId="35" xfId="3" applyFont="1" applyFill="1" applyBorder="1" applyAlignment="1">
      <alignment horizontal="center" vertical="center"/>
    </xf>
    <xf numFmtId="4" fontId="24" fillId="0" borderId="35" xfId="3" applyNumberFormat="1" applyFont="1" applyFill="1" applyBorder="1" applyAlignment="1">
      <alignment horizontal="center" vertical="center"/>
    </xf>
    <xf numFmtId="4" fontId="24" fillId="0" borderId="9" xfId="5" applyNumberFormat="1" applyFont="1" applyFill="1" applyBorder="1" applyAlignment="1" applyProtection="1">
      <alignment horizontal="center" vertical="center"/>
      <protection locked="0"/>
    </xf>
    <xf numFmtId="0" fontId="4" fillId="9" borderId="24" xfId="2" applyFont="1" applyFill="1" applyBorder="1" applyAlignment="1">
      <alignment horizontal="center" vertical="center"/>
    </xf>
    <xf numFmtId="0" fontId="4" fillId="9" borderId="25" xfId="2" applyFont="1" applyFill="1" applyBorder="1" applyAlignment="1">
      <alignment horizontal="center" vertical="center"/>
    </xf>
    <xf numFmtId="0" fontId="4" fillId="9" borderId="26" xfId="2" applyFont="1" applyFill="1" applyBorder="1" applyAlignment="1">
      <alignment horizontal="center" vertical="center"/>
    </xf>
    <xf numFmtId="0" fontId="4" fillId="9" borderId="24" xfId="0" applyFont="1" applyFill="1" applyBorder="1" applyAlignment="1">
      <alignment horizontal="center" vertical="center"/>
    </xf>
    <xf numFmtId="0" fontId="4" fillId="9" borderId="25" xfId="0" applyFont="1" applyFill="1" applyBorder="1" applyAlignment="1">
      <alignment horizontal="center" vertical="center"/>
    </xf>
    <xf numFmtId="0" fontId="4" fillId="9" borderId="26" xfId="0" applyFont="1" applyFill="1" applyBorder="1" applyAlignment="1">
      <alignment horizontal="center" vertical="center"/>
    </xf>
    <xf numFmtId="0" fontId="11" fillId="9" borderId="24" xfId="2" applyFont="1" applyFill="1" applyBorder="1" applyAlignment="1">
      <alignment horizontal="center" vertical="center" wrapText="1"/>
    </xf>
    <xf numFmtId="0" fontId="11" fillId="9" borderId="25" xfId="2" applyFont="1" applyFill="1" applyBorder="1" applyAlignment="1">
      <alignment horizontal="center" vertical="center" wrapText="1"/>
    </xf>
    <xf numFmtId="0" fontId="11" fillId="9" borderId="26" xfId="2" applyFont="1" applyFill="1" applyBorder="1" applyAlignment="1">
      <alignment horizontal="center" vertical="center" wrapText="1"/>
    </xf>
    <xf numFmtId="0" fontId="4" fillId="9" borderId="29" xfId="2" applyFont="1" applyFill="1" applyBorder="1" applyAlignment="1">
      <alignment horizontal="center" vertical="center"/>
    </xf>
    <xf numFmtId="0" fontId="4" fillId="9" borderId="17" xfId="2" applyFont="1" applyFill="1" applyBorder="1" applyAlignment="1">
      <alignment horizontal="center" vertical="center"/>
    </xf>
    <xf numFmtId="0" fontId="4" fillId="9" borderId="18" xfId="2" applyFont="1" applyFill="1" applyBorder="1" applyAlignment="1">
      <alignment horizontal="center" vertical="center"/>
    </xf>
    <xf numFmtId="0" fontId="4" fillId="9" borderId="1" xfId="2" applyFont="1" applyFill="1" applyBorder="1" applyAlignment="1">
      <alignment horizontal="center" vertical="center"/>
    </xf>
    <xf numFmtId="0" fontId="4" fillId="9" borderId="2" xfId="2" applyFont="1" applyFill="1" applyBorder="1" applyAlignment="1">
      <alignment horizontal="center" vertical="center"/>
    </xf>
    <xf numFmtId="0" fontId="4" fillId="9" borderId="3" xfId="2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4" fontId="24" fillId="0" borderId="17" xfId="3" applyNumberFormat="1" applyFont="1" applyFill="1" applyBorder="1" applyAlignment="1">
      <alignment horizontal="center" vertical="center"/>
    </xf>
    <xf numFmtId="4" fontId="4" fillId="2" borderId="15" xfId="5" applyNumberFormat="1" applyFont="1" applyFill="1" applyBorder="1" applyAlignment="1" applyProtection="1">
      <alignment horizontal="center" vertical="center"/>
      <protection locked="0"/>
    </xf>
    <xf numFmtId="0" fontId="24" fillId="0" borderId="11" xfId="5" applyFont="1" applyFill="1" applyBorder="1" applyAlignment="1" applyProtection="1">
      <alignment horizontal="center" vertical="center"/>
      <protection locked="0"/>
    </xf>
    <xf numFmtId="0" fontId="24" fillId="0" borderId="13" xfId="3" applyFont="1" applyFill="1" applyBorder="1" applyAlignment="1">
      <alignment horizontal="left" vertical="center" wrapText="1"/>
    </xf>
    <xf numFmtId="0" fontId="24" fillId="0" borderId="13" xfId="3" applyFont="1" applyFill="1" applyBorder="1" applyAlignment="1">
      <alignment horizontal="center" vertical="center"/>
    </xf>
    <xf numFmtId="0" fontId="24" fillId="0" borderId="34" xfId="5" applyFont="1" applyFill="1" applyBorder="1" applyAlignment="1" applyProtection="1">
      <alignment horizontal="center" vertical="center"/>
      <protection locked="0"/>
    </xf>
    <xf numFmtId="49" fontId="24" fillId="0" borderId="16" xfId="5" applyNumberFormat="1" applyFont="1" applyFill="1" applyBorder="1" applyAlignment="1" applyProtection="1">
      <alignment horizontal="right" vertical="center" wrapText="1"/>
      <protection locked="0"/>
    </xf>
    <xf numFmtId="49" fontId="24" fillId="0" borderId="30" xfId="5" applyNumberFormat="1" applyFont="1" applyFill="1" applyBorder="1" applyAlignment="1" applyProtection="1">
      <alignment horizontal="right" vertical="center" wrapText="1"/>
      <protection locked="0"/>
    </xf>
    <xf numFmtId="4" fontId="24" fillId="0" borderId="6" xfId="5" applyNumberFormat="1" applyFont="1" applyFill="1" applyBorder="1" applyAlignment="1" applyProtection="1">
      <alignment horizontal="center" vertical="center"/>
      <protection locked="0"/>
    </xf>
    <xf numFmtId="4" fontId="24" fillId="0" borderId="42" xfId="4" applyNumberFormat="1" applyFont="1" applyFill="1" applyBorder="1" applyAlignment="1" applyProtection="1">
      <alignment horizontal="right" vertical="center" wrapText="1"/>
      <protection locked="0"/>
    </xf>
    <xf numFmtId="4" fontId="24" fillId="0" borderId="19" xfId="4" applyNumberFormat="1" applyFont="1" applyFill="1" applyBorder="1" applyAlignment="1" applyProtection="1">
      <alignment horizontal="right" vertical="center" wrapText="1"/>
      <protection locked="0"/>
    </xf>
    <xf numFmtId="4" fontId="24" fillId="0" borderId="20" xfId="4" applyNumberFormat="1" applyFont="1" applyFill="1" applyBorder="1" applyAlignment="1" applyProtection="1">
      <alignment horizontal="right" vertical="center" wrapText="1"/>
      <protection locked="0"/>
    </xf>
    <xf numFmtId="49" fontId="25" fillId="0" borderId="32" xfId="5" applyNumberFormat="1" applyFont="1" applyFill="1" applyBorder="1" applyAlignment="1" applyProtection="1">
      <alignment horizontal="right" vertical="center" wrapText="1"/>
      <protection locked="0"/>
    </xf>
    <xf numFmtId="49" fontId="25" fillId="0" borderId="33" xfId="5" applyNumberFormat="1" applyFont="1" applyFill="1" applyBorder="1" applyAlignment="1" applyProtection="1">
      <alignment horizontal="right" vertical="center" wrapText="1"/>
      <protection locked="0"/>
    </xf>
    <xf numFmtId="4" fontId="25" fillId="0" borderId="10" xfId="5" applyNumberFormat="1" applyFont="1" applyFill="1" applyBorder="1" applyAlignment="1" applyProtection="1">
      <alignment horizontal="center" vertical="center"/>
      <protection locked="0"/>
    </xf>
    <xf numFmtId="0" fontId="25" fillId="0" borderId="29" xfId="5" applyFont="1" applyFill="1" applyBorder="1" applyAlignment="1" applyProtection="1">
      <alignment horizontal="center" vertical="center" wrapText="1"/>
      <protection locked="0"/>
    </xf>
    <xf numFmtId="0" fontId="25" fillId="0" borderId="27" xfId="5" applyFont="1" applyFill="1" applyBorder="1" applyAlignment="1" applyProtection="1">
      <alignment horizontal="center" vertical="center" wrapText="1"/>
      <protection locked="0"/>
    </xf>
    <xf numFmtId="0" fontId="25" fillId="0" borderId="8" xfId="5" applyFont="1" applyFill="1" applyBorder="1" applyAlignment="1" applyProtection="1">
      <alignment horizontal="center" vertical="center" wrapText="1"/>
      <protection locked="0"/>
    </xf>
    <xf numFmtId="0" fontId="25" fillId="0" borderId="17" xfId="5" applyFont="1" applyFill="1" applyBorder="1" applyAlignment="1" applyProtection="1">
      <alignment horizontal="center" vertical="center" wrapText="1"/>
      <protection locked="0"/>
    </xf>
    <xf numFmtId="0" fontId="25" fillId="0" borderId="17" xfId="5" applyFont="1" applyFill="1" applyBorder="1" applyAlignment="1" applyProtection="1">
      <alignment horizontal="center" vertical="center" wrapText="1"/>
      <protection locked="0"/>
    </xf>
    <xf numFmtId="0" fontId="25" fillId="0" borderId="18" xfId="5" applyFont="1" applyFill="1" applyBorder="1" applyAlignment="1" applyProtection="1">
      <alignment horizontal="center" vertical="center" wrapText="1"/>
      <protection locked="0"/>
    </xf>
    <xf numFmtId="0" fontId="24" fillId="0" borderId="13" xfId="3" applyFont="1" applyFill="1" applyBorder="1" applyAlignment="1">
      <alignment horizontal="left" vertical="center" wrapText="1"/>
    </xf>
    <xf numFmtId="0" fontId="24" fillId="0" borderId="13" xfId="3" applyFont="1" applyFill="1" applyBorder="1" applyAlignment="1">
      <alignment horizontal="center" vertical="center" wrapText="1"/>
    </xf>
    <xf numFmtId="4" fontId="24" fillId="0" borderId="13" xfId="4" applyNumberFormat="1" applyFont="1" applyFill="1" applyBorder="1" applyAlignment="1">
      <alignment horizontal="center" vertical="center"/>
    </xf>
    <xf numFmtId="49" fontId="24" fillId="0" borderId="43" xfId="5" applyNumberFormat="1" applyFont="1" applyFill="1" applyBorder="1" applyAlignment="1" applyProtection="1">
      <alignment horizontal="right" vertical="center" wrapText="1"/>
      <protection locked="0"/>
    </xf>
    <xf numFmtId="49" fontId="24" fillId="0" borderId="0" xfId="5" applyNumberFormat="1" applyFont="1" applyFill="1" applyBorder="1" applyAlignment="1" applyProtection="1">
      <alignment horizontal="right" vertical="center" wrapText="1"/>
      <protection locked="0"/>
    </xf>
    <xf numFmtId="49" fontId="24" fillId="0" borderId="44" xfId="5" applyNumberFormat="1" applyFont="1" applyFill="1" applyBorder="1" applyAlignment="1" applyProtection="1">
      <alignment horizontal="right" vertical="center" wrapText="1"/>
      <protection locked="0"/>
    </xf>
    <xf numFmtId="4" fontId="30" fillId="2" borderId="15" xfId="5" applyNumberFormat="1" applyFont="1" applyFill="1" applyBorder="1" applyAlignment="1" applyProtection="1">
      <alignment horizontal="center" vertical="center"/>
      <protection locked="0"/>
    </xf>
    <xf numFmtId="0" fontId="28" fillId="0" borderId="0" xfId="0" applyFont="1"/>
    <xf numFmtId="49" fontId="11" fillId="0" borderId="24" xfId="5" applyNumberFormat="1" applyFont="1" applyFill="1" applyBorder="1" applyAlignment="1" applyProtection="1">
      <alignment horizontal="right" vertical="center" wrapText="1"/>
      <protection locked="0"/>
    </xf>
    <xf numFmtId="49" fontId="11" fillId="0" borderId="25" xfId="5" applyNumberFormat="1" applyFont="1" applyFill="1" applyBorder="1" applyAlignment="1" applyProtection="1">
      <alignment horizontal="right" vertical="center" wrapText="1"/>
      <protection locked="0"/>
    </xf>
    <xf numFmtId="49" fontId="30" fillId="0" borderId="24" xfId="5" applyNumberFormat="1" applyFont="1" applyFill="1" applyBorder="1" applyAlignment="1" applyProtection="1">
      <alignment horizontal="right" vertical="center" wrapText="1"/>
      <protection locked="0"/>
    </xf>
    <xf numFmtId="49" fontId="30" fillId="0" borderId="25" xfId="5" applyNumberFormat="1" applyFont="1" applyFill="1" applyBorder="1" applyAlignment="1" applyProtection="1">
      <alignment horizontal="right" vertical="center" wrapText="1"/>
      <protection locked="0"/>
    </xf>
    <xf numFmtId="0" fontId="11" fillId="2" borderId="1" xfId="0" applyFont="1" applyFill="1" applyBorder="1" applyAlignment="1">
      <alignment horizontal="right" vertical="center"/>
    </xf>
    <xf numFmtId="0" fontId="11" fillId="2" borderId="2" xfId="0" applyFont="1" applyFill="1" applyBorder="1" applyAlignment="1">
      <alignment horizontal="right" vertical="center"/>
    </xf>
    <xf numFmtId="4" fontId="11" fillId="2" borderId="15" xfId="0" applyNumberFormat="1" applyFont="1" applyFill="1" applyBorder="1" applyAlignment="1">
      <alignment vertical="center"/>
    </xf>
    <xf numFmtId="0" fontId="15" fillId="0" borderId="42" xfId="0" applyFont="1" applyFill="1" applyBorder="1" applyAlignment="1">
      <alignment horizontal="right" vertical="center"/>
    </xf>
    <xf numFmtId="0" fontId="15" fillId="0" borderId="19" xfId="0" applyFont="1" applyFill="1" applyBorder="1" applyAlignment="1">
      <alignment horizontal="right" vertical="center"/>
    </xf>
    <xf numFmtId="0" fontId="15" fillId="0" borderId="20" xfId="0" applyFont="1" applyFill="1" applyBorder="1" applyAlignment="1">
      <alignment horizontal="right" vertical="center"/>
    </xf>
  </cellXfs>
  <cellStyles count="9">
    <cellStyle name="Гиперссылка_Водоем проминад" xfId="1"/>
    <cellStyle name="Обычный" xfId="0" builtinId="0"/>
    <cellStyle name="Обычный_2010-02-04 Дорожная сеть" xfId="2"/>
    <cellStyle name="Обычный_Лист1" xfId="3"/>
    <cellStyle name="Обычный_Смета строительство водоема" xfId="4"/>
    <cellStyle name="Обычный_СМЕТЫ_" xfId="7"/>
    <cellStyle name="Обычный_фонтан евроцемент" xfId="5"/>
    <cellStyle name="Обычный_Электрика (внешняя)" xfId="8"/>
    <cellStyle name="Финансовый" xfId="6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82"/>
  <sheetViews>
    <sheetView tabSelected="1" topLeftCell="A43" zoomScaleSheetLayoutView="40" workbookViewId="0">
      <selection activeCell="A95" sqref="A95:XFD95"/>
    </sheetView>
  </sheetViews>
  <sheetFormatPr defaultRowHeight="16.5" customHeight="1"/>
  <cols>
    <col min="1" max="1" width="9.140625" style="1" customWidth="1"/>
    <col min="2" max="2" width="9.42578125" style="1" bestFit="1" customWidth="1"/>
    <col min="3" max="3" width="42" style="1" customWidth="1"/>
    <col min="4" max="4" width="12.140625" style="1" customWidth="1"/>
    <col min="5" max="5" width="9.42578125" style="1" bestFit="1" customWidth="1"/>
    <col min="6" max="6" width="10.42578125" style="1" bestFit="1" customWidth="1"/>
    <col min="7" max="7" width="12.42578125" style="1" customWidth="1"/>
    <col min="8" max="8" width="13.28515625" style="1" customWidth="1"/>
    <col min="9" max="9" width="14.28515625" style="1" bestFit="1" customWidth="1"/>
    <col min="10" max="10" width="9.140625" style="1"/>
    <col min="11" max="12" width="15.85546875" style="1" customWidth="1"/>
    <col min="13" max="13" width="22" style="1" customWidth="1"/>
    <col min="14" max="16384" width="9.140625" style="1"/>
  </cols>
  <sheetData>
    <row r="1" spans="2:9" ht="16.5" customHeight="1" thickBot="1">
      <c r="B1" s="32"/>
      <c r="C1" s="33"/>
      <c r="D1" s="27"/>
      <c r="E1" s="27"/>
      <c r="F1" s="27"/>
      <c r="G1" s="27"/>
      <c r="H1" s="27"/>
      <c r="I1" s="33"/>
    </row>
    <row r="2" spans="2:9" ht="33" customHeight="1" thickBot="1">
      <c r="B2" s="341" t="s">
        <v>469</v>
      </c>
      <c r="C2" s="342"/>
      <c r="D2" s="342"/>
      <c r="E2" s="342"/>
      <c r="F2" s="342"/>
      <c r="G2" s="342"/>
      <c r="H2" s="342"/>
      <c r="I2" s="343"/>
    </row>
    <row r="3" spans="2:9" ht="16.5" customHeight="1" thickBot="1">
      <c r="B3" s="30"/>
      <c r="C3" s="29"/>
      <c r="D3" s="27"/>
      <c r="E3" s="27"/>
      <c r="F3" s="27"/>
      <c r="G3" s="27"/>
      <c r="H3" s="27"/>
      <c r="I3" s="31"/>
    </row>
    <row r="4" spans="2:9" ht="16.5" customHeight="1" thickBot="1">
      <c r="B4" s="509" t="s">
        <v>458</v>
      </c>
      <c r="C4" s="510"/>
      <c r="D4" s="510"/>
      <c r="E4" s="510"/>
      <c r="F4" s="510"/>
      <c r="G4" s="510"/>
      <c r="H4" s="510"/>
      <c r="I4" s="511"/>
    </row>
    <row r="5" spans="2:9" ht="16.5" customHeight="1" thickBot="1">
      <c r="B5" s="353" t="s">
        <v>8</v>
      </c>
      <c r="C5" s="354"/>
      <c r="D5" s="354"/>
      <c r="E5" s="354"/>
      <c r="F5" s="354"/>
      <c r="G5" s="354"/>
      <c r="H5" s="354"/>
      <c r="I5" s="355"/>
    </row>
    <row r="6" spans="2:9" ht="33" customHeight="1" thickBot="1">
      <c r="B6" s="34" t="s">
        <v>2</v>
      </c>
      <c r="C6" s="338" t="s">
        <v>67</v>
      </c>
      <c r="D6" s="338"/>
      <c r="E6" s="2" t="s">
        <v>68</v>
      </c>
      <c r="F6" s="35" t="s">
        <v>3</v>
      </c>
      <c r="G6" s="35" t="s">
        <v>69</v>
      </c>
      <c r="H6" s="36" t="s">
        <v>70</v>
      </c>
      <c r="I6" s="37" t="s">
        <v>71</v>
      </c>
    </row>
    <row r="7" spans="2:9" ht="16.5" customHeight="1">
      <c r="B7" s="25">
        <v>1</v>
      </c>
      <c r="C7" s="16" t="s">
        <v>17</v>
      </c>
      <c r="D7" s="13"/>
      <c r="E7" s="8">
        <v>1.1000000000000001</v>
      </c>
      <c r="F7" s="8">
        <v>1.7</v>
      </c>
      <c r="G7" s="15" t="s">
        <v>13</v>
      </c>
      <c r="H7" s="4">
        <v>600</v>
      </c>
      <c r="I7" s="5">
        <f>F7*H7</f>
        <v>1020</v>
      </c>
    </row>
    <row r="8" spans="2:9" ht="16.5" customHeight="1">
      <c r="B8" s="25">
        <v>2</v>
      </c>
      <c r="C8" s="16" t="s">
        <v>18</v>
      </c>
      <c r="D8" s="11" t="s">
        <v>19</v>
      </c>
      <c r="E8" s="8">
        <v>1.1499999999999999</v>
      </c>
      <c r="F8" s="8">
        <v>2.6</v>
      </c>
      <c r="G8" s="15" t="s">
        <v>13</v>
      </c>
      <c r="H8" s="4">
        <v>2200</v>
      </c>
      <c r="I8" s="5">
        <f t="shared" ref="I8:I15" si="0">F8*H8</f>
        <v>5720</v>
      </c>
    </row>
    <row r="9" spans="2:9" ht="16.5" customHeight="1">
      <c r="B9" s="25">
        <v>3</v>
      </c>
      <c r="C9" s="16" t="s">
        <v>30</v>
      </c>
      <c r="D9" s="11"/>
      <c r="E9" s="8">
        <v>1.2</v>
      </c>
      <c r="F9" s="8">
        <v>20</v>
      </c>
      <c r="G9" s="3" t="s">
        <v>9</v>
      </c>
      <c r="H9" s="4">
        <v>36</v>
      </c>
      <c r="I9" s="5">
        <f t="shared" si="0"/>
        <v>720</v>
      </c>
    </row>
    <row r="10" spans="2:9" ht="16.5" customHeight="1">
      <c r="B10" s="25">
        <v>4</v>
      </c>
      <c r="C10" s="16" t="s">
        <v>31</v>
      </c>
      <c r="D10" s="11" t="s">
        <v>32</v>
      </c>
      <c r="E10" s="8">
        <v>1.2</v>
      </c>
      <c r="F10" s="8">
        <v>17</v>
      </c>
      <c r="G10" s="3" t="s">
        <v>9</v>
      </c>
      <c r="H10" s="4">
        <v>115</v>
      </c>
      <c r="I10" s="5">
        <f t="shared" si="0"/>
        <v>1955</v>
      </c>
    </row>
    <row r="11" spans="2:9" ht="16.5" customHeight="1">
      <c r="B11" s="25">
        <v>5</v>
      </c>
      <c r="C11" s="16" t="s">
        <v>21</v>
      </c>
      <c r="D11" s="13"/>
      <c r="E11" s="8">
        <v>1.2</v>
      </c>
      <c r="F11" s="8">
        <v>70</v>
      </c>
      <c r="G11" s="3" t="s">
        <v>9</v>
      </c>
      <c r="H11" s="4">
        <v>650</v>
      </c>
      <c r="I11" s="5">
        <f t="shared" si="0"/>
        <v>45500</v>
      </c>
    </row>
    <row r="12" spans="2:9" ht="16.5" customHeight="1">
      <c r="B12" s="25">
        <v>6</v>
      </c>
      <c r="C12" s="16" t="s">
        <v>22</v>
      </c>
      <c r="D12" s="11" t="s">
        <v>23</v>
      </c>
      <c r="E12" s="8">
        <v>1.2</v>
      </c>
      <c r="F12" s="8">
        <v>1300</v>
      </c>
      <c r="G12" s="3" t="s">
        <v>1</v>
      </c>
      <c r="H12" s="4">
        <v>32</v>
      </c>
      <c r="I12" s="5">
        <f t="shared" si="0"/>
        <v>41600</v>
      </c>
    </row>
    <row r="13" spans="2:9" ht="16.5" customHeight="1">
      <c r="B13" s="25">
        <v>7</v>
      </c>
      <c r="C13" s="16" t="s">
        <v>20</v>
      </c>
      <c r="D13" s="11" t="s">
        <v>92</v>
      </c>
      <c r="E13" s="8">
        <v>1.05</v>
      </c>
      <c r="F13" s="8">
        <v>10.4</v>
      </c>
      <c r="G13" s="15" t="s">
        <v>13</v>
      </c>
      <c r="H13" s="4">
        <v>4400</v>
      </c>
      <c r="I13" s="5">
        <f t="shared" si="0"/>
        <v>45760</v>
      </c>
    </row>
    <row r="14" spans="2:9" ht="16.5" customHeight="1">
      <c r="B14" s="25">
        <v>8</v>
      </c>
      <c r="C14" s="16" t="s">
        <v>36</v>
      </c>
      <c r="D14" s="13"/>
      <c r="E14" s="8">
        <v>1.2</v>
      </c>
      <c r="F14" s="8">
        <v>84</v>
      </c>
      <c r="G14" s="3" t="s">
        <v>9</v>
      </c>
      <c r="H14" s="4">
        <v>160</v>
      </c>
      <c r="I14" s="5">
        <f t="shared" si="0"/>
        <v>13440</v>
      </c>
    </row>
    <row r="15" spans="2:9" ht="16.5" customHeight="1">
      <c r="B15" s="25">
        <v>9</v>
      </c>
      <c r="C15" s="16" t="s">
        <v>33</v>
      </c>
      <c r="D15" s="13"/>
      <c r="E15" s="8">
        <v>1.2</v>
      </c>
      <c r="F15" s="8">
        <v>20</v>
      </c>
      <c r="G15" s="3" t="s">
        <v>12</v>
      </c>
      <c r="H15" s="4">
        <v>55</v>
      </c>
      <c r="I15" s="5">
        <f t="shared" si="0"/>
        <v>1100</v>
      </c>
    </row>
    <row r="16" spans="2:9" ht="16.5" customHeight="1">
      <c r="B16" s="25">
        <v>10</v>
      </c>
      <c r="C16" s="16" t="s">
        <v>24</v>
      </c>
      <c r="D16" s="11" t="s">
        <v>25</v>
      </c>
      <c r="E16" s="8">
        <v>1.2</v>
      </c>
      <c r="F16" s="8">
        <v>7</v>
      </c>
      <c r="G16" s="3" t="s">
        <v>72</v>
      </c>
      <c r="H16" s="4">
        <v>3200</v>
      </c>
      <c r="I16" s="5">
        <f>F16*H16</f>
        <v>22400</v>
      </c>
    </row>
    <row r="17" spans="2:20" ht="16.5" customHeight="1">
      <c r="B17" s="25">
        <v>11</v>
      </c>
      <c r="C17" s="16" t="s">
        <v>26</v>
      </c>
      <c r="D17" s="11" t="s">
        <v>27</v>
      </c>
      <c r="E17" s="8">
        <v>1.2</v>
      </c>
      <c r="F17" s="8">
        <v>20</v>
      </c>
      <c r="G17" s="3" t="s">
        <v>11</v>
      </c>
      <c r="H17" s="4">
        <v>700</v>
      </c>
      <c r="I17" s="5">
        <f>F17*H17</f>
        <v>14000</v>
      </c>
    </row>
    <row r="18" spans="2:20" ht="16.5" customHeight="1">
      <c r="B18" s="25">
        <v>12</v>
      </c>
      <c r="C18" s="16" t="s">
        <v>34</v>
      </c>
      <c r="D18" s="13"/>
      <c r="E18" s="8">
        <v>1.2</v>
      </c>
      <c r="F18" s="8">
        <v>26</v>
      </c>
      <c r="G18" s="3" t="s">
        <v>1</v>
      </c>
      <c r="H18" s="4">
        <v>480</v>
      </c>
      <c r="I18" s="5">
        <f>F18*H18</f>
        <v>12480</v>
      </c>
    </row>
    <row r="19" spans="2:20" ht="16.5" customHeight="1">
      <c r="B19" s="458">
        <v>13</v>
      </c>
      <c r="C19" s="459" t="s">
        <v>35</v>
      </c>
      <c r="D19" s="460"/>
      <c r="E19" s="461">
        <v>1.2</v>
      </c>
      <c r="F19" s="461">
        <v>10</v>
      </c>
      <c r="G19" s="462" t="s">
        <v>73</v>
      </c>
      <c r="H19" s="463">
        <v>140</v>
      </c>
      <c r="I19" s="464">
        <f>F19*H19</f>
        <v>1400</v>
      </c>
    </row>
    <row r="20" spans="2:20" ht="16.5" customHeight="1" thickBot="1">
      <c r="B20" s="458">
        <v>14</v>
      </c>
      <c r="C20" s="459" t="s">
        <v>4</v>
      </c>
      <c r="D20" s="460"/>
      <c r="E20" s="465"/>
      <c r="F20" s="461">
        <v>1</v>
      </c>
      <c r="G20" s="462" t="s">
        <v>72</v>
      </c>
      <c r="H20" s="463">
        <v>20000</v>
      </c>
      <c r="I20" s="464">
        <f>F20*H20</f>
        <v>20000</v>
      </c>
    </row>
    <row r="21" spans="2:20" ht="16.5" customHeight="1">
      <c r="B21" s="466" t="s">
        <v>74</v>
      </c>
      <c r="C21" s="467"/>
      <c r="D21" s="467"/>
      <c r="E21" s="467"/>
      <c r="F21" s="467"/>
      <c r="G21" s="467"/>
      <c r="H21" s="468"/>
      <c r="I21" s="469">
        <f>SUM(I7:I20)</f>
        <v>227095</v>
      </c>
    </row>
    <row r="22" spans="2:20" ht="16.5" customHeight="1">
      <c r="B22" s="470" t="s">
        <v>75</v>
      </c>
      <c r="C22" s="471"/>
      <c r="D22" s="471"/>
      <c r="E22" s="471"/>
      <c r="F22" s="471"/>
      <c r="G22" s="471"/>
      <c r="H22" s="472"/>
      <c r="I22" s="473">
        <f>I21*0.12</f>
        <v>27251.399999999998</v>
      </c>
    </row>
    <row r="23" spans="2:20" ht="16.5" customHeight="1" thickBot="1">
      <c r="B23" s="474" t="s">
        <v>76</v>
      </c>
      <c r="C23" s="475"/>
      <c r="D23" s="475"/>
      <c r="E23" s="475"/>
      <c r="F23" s="475"/>
      <c r="G23" s="475"/>
      <c r="H23" s="476"/>
      <c r="I23" s="477">
        <f>SUM(I21:I22)</f>
        <v>254346.4</v>
      </c>
    </row>
    <row r="24" spans="2:20" ht="16.5" customHeight="1" thickBot="1">
      <c r="B24" s="478" t="s">
        <v>29</v>
      </c>
      <c r="C24" s="479"/>
      <c r="D24" s="480"/>
      <c r="E24" s="480"/>
      <c r="F24" s="480"/>
      <c r="G24" s="480"/>
      <c r="H24" s="480"/>
      <c r="I24" s="481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</row>
    <row r="25" spans="2:20" ht="16.5" customHeight="1" thickBot="1">
      <c r="B25" s="482" t="s">
        <v>2</v>
      </c>
      <c r="C25" s="483" t="s">
        <v>0</v>
      </c>
      <c r="D25" s="483"/>
      <c r="E25" s="484" t="s">
        <v>5</v>
      </c>
      <c r="F25" s="485" t="s">
        <v>3</v>
      </c>
      <c r="G25" s="485" t="s">
        <v>69</v>
      </c>
      <c r="H25" s="486" t="s">
        <v>70</v>
      </c>
      <c r="I25" s="487" t="s">
        <v>71</v>
      </c>
    </row>
    <row r="26" spans="2:20" ht="16.5" customHeight="1">
      <c r="B26" s="488">
        <v>1</v>
      </c>
      <c r="C26" s="489" t="s">
        <v>16</v>
      </c>
      <c r="D26" s="489"/>
      <c r="E26" s="490">
        <v>1.3</v>
      </c>
      <c r="F26" s="491">
        <v>30</v>
      </c>
      <c r="G26" s="492" t="s">
        <v>459</v>
      </c>
      <c r="H26" s="493">
        <v>850</v>
      </c>
      <c r="I26" s="494">
        <f>H26*F26*E26</f>
        <v>33150</v>
      </c>
    </row>
    <row r="27" spans="2:20" ht="16.5" customHeight="1">
      <c r="B27" s="495">
        <v>2</v>
      </c>
      <c r="C27" s="496" t="s">
        <v>14</v>
      </c>
      <c r="D27" s="497"/>
      <c r="E27" s="498">
        <v>1</v>
      </c>
      <c r="F27" s="461">
        <v>20</v>
      </c>
      <c r="G27" s="462" t="s">
        <v>460</v>
      </c>
      <c r="H27" s="463">
        <v>200</v>
      </c>
      <c r="I27" s="464">
        <f t="shared" ref="I27:I33" si="1">H27*F27*E27</f>
        <v>4000</v>
      </c>
    </row>
    <row r="28" spans="2:20" ht="16.5" customHeight="1">
      <c r="B28" s="495">
        <v>3</v>
      </c>
      <c r="C28" s="496" t="s">
        <v>62</v>
      </c>
      <c r="D28" s="497"/>
      <c r="E28" s="499">
        <v>1</v>
      </c>
      <c r="F28" s="461">
        <v>35</v>
      </c>
      <c r="G28" s="462" t="s">
        <v>460</v>
      </c>
      <c r="H28" s="463">
        <v>1120</v>
      </c>
      <c r="I28" s="464">
        <f t="shared" si="1"/>
        <v>39200</v>
      </c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</row>
    <row r="29" spans="2:20" ht="16.5" customHeight="1">
      <c r="B29" s="495">
        <v>4</v>
      </c>
      <c r="C29" s="496" t="s">
        <v>15</v>
      </c>
      <c r="D29" s="497"/>
      <c r="E29" s="498">
        <v>1</v>
      </c>
      <c r="F29" s="461">
        <v>10.4</v>
      </c>
      <c r="G29" s="500" t="s">
        <v>459</v>
      </c>
      <c r="H29" s="463">
        <v>4000</v>
      </c>
      <c r="I29" s="464">
        <f t="shared" si="1"/>
        <v>41600</v>
      </c>
      <c r="K29" s="457"/>
      <c r="L29" s="457"/>
    </row>
    <row r="30" spans="2:20" ht="16.5" customHeight="1">
      <c r="B30" s="495">
        <v>5</v>
      </c>
      <c r="C30" s="496" t="s">
        <v>80</v>
      </c>
      <c r="D30" s="497"/>
      <c r="E30" s="498">
        <v>1</v>
      </c>
      <c r="F30" s="461">
        <v>40</v>
      </c>
      <c r="G30" s="462" t="s">
        <v>460</v>
      </c>
      <c r="H30" s="463">
        <v>610</v>
      </c>
      <c r="I30" s="464">
        <f t="shared" si="1"/>
        <v>24400</v>
      </c>
      <c r="K30" s="14"/>
      <c r="L30" s="14"/>
    </row>
    <row r="31" spans="2:20" ht="16.5" customHeight="1">
      <c r="B31" s="495">
        <v>6</v>
      </c>
      <c r="C31" s="496" t="s">
        <v>81</v>
      </c>
      <c r="D31" s="497"/>
      <c r="E31" s="498">
        <v>1</v>
      </c>
      <c r="F31" s="461">
        <v>84</v>
      </c>
      <c r="G31" s="462" t="s">
        <v>460</v>
      </c>
      <c r="H31" s="463">
        <v>330</v>
      </c>
      <c r="I31" s="464">
        <f t="shared" si="1"/>
        <v>27720</v>
      </c>
      <c r="K31" s="14"/>
      <c r="L31" s="14"/>
    </row>
    <row r="32" spans="2:20" ht="16.5" customHeight="1">
      <c r="B32" s="495">
        <v>7</v>
      </c>
      <c r="C32" s="496" t="s">
        <v>28</v>
      </c>
      <c r="D32" s="497"/>
      <c r="E32" s="498">
        <v>1</v>
      </c>
      <c r="F32" s="461">
        <v>40</v>
      </c>
      <c r="G32" s="462" t="s">
        <v>460</v>
      </c>
      <c r="H32" s="463">
        <v>280</v>
      </c>
      <c r="I32" s="464">
        <f t="shared" si="1"/>
        <v>11200</v>
      </c>
      <c r="K32" s="14"/>
      <c r="L32" s="14"/>
    </row>
    <row r="33" spans="1:12" ht="16.5" customHeight="1" thickBot="1">
      <c r="B33" s="501">
        <v>8</v>
      </c>
      <c r="C33" s="502" t="s">
        <v>63</v>
      </c>
      <c r="D33" s="503"/>
      <c r="E33" s="504">
        <v>1</v>
      </c>
      <c r="F33" s="505">
        <v>40</v>
      </c>
      <c r="G33" s="506" t="s">
        <v>460</v>
      </c>
      <c r="H33" s="507">
        <v>145</v>
      </c>
      <c r="I33" s="508">
        <f t="shared" si="1"/>
        <v>5800</v>
      </c>
      <c r="K33" s="14"/>
      <c r="L33" s="14"/>
    </row>
    <row r="34" spans="1:12" ht="16.5" customHeight="1">
      <c r="B34" s="309" t="s">
        <v>77</v>
      </c>
      <c r="C34" s="310"/>
      <c r="D34" s="310"/>
      <c r="E34" s="310"/>
      <c r="F34" s="310"/>
      <c r="G34" s="310"/>
      <c r="H34" s="310"/>
      <c r="I34" s="42">
        <f>SUM(I26:I33)</f>
        <v>187070</v>
      </c>
      <c r="K34" s="14"/>
      <c r="L34" s="14"/>
    </row>
    <row r="35" spans="1:12" ht="16.5" customHeight="1">
      <c r="B35" s="311" t="s">
        <v>78</v>
      </c>
      <c r="C35" s="312"/>
      <c r="D35" s="312"/>
      <c r="E35" s="312"/>
      <c r="F35" s="312"/>
      <c r="G35" s="312"/>
      <c r="H35" s="312"/>
      <c r="I35" s="39">
        <f>I34*0.15</f>
        <v>28060.5</v>
      </c>
      <c r="K35" s="14"/>
      <c r="L35" s="14"/>
    </row>
    <row r="36" spans="1:12" ht="16.5" customHeight="1" thickBot="1">
      <c r="B36" s="313" t="s">
        <v>76</v>
      </c>
      <c r="C36" s="314"/>
      <c r="D36" s="314"/>
      <c r="E36" s="314"/>
      <c r="F36" s="314"/>
      <c r="G36" s="314"/>
      <c r="H36" s="314"/>
      <c r="I36" s="41">
        <f>SUM(I34:I35)</f>
        <v>215130.5</v>
      </c>
      <c r="K36" s="14"/>
      <c r="L36" s="14"/>
    </row>
    <row r="37" spans="1:12" ht="16.5" customHeight="1" thickBot="1">
      <c r="B37" s="315" t="s">
        <v>79</v>
      </c>
      <c r="C37" s="316"/>
      <c r="D37" s="316"/>
      <c r="E37" s="316"/>
      <c r="F37" s="316"/>
      <c r="G37" s="316"/>
      <c r="H37" s="316"/>
      <c r="I37" s="43">
        <f>I23+I36</f>
        <v>469476.9</v>
      </c>
      <c r="J37" s="10"/>
      <c r="K37" s="14"/>
      <c r="L37" s="14"/>
    </row>
    <row r="38" spans="1:12" ht="16.5" customHeight="1" thickBot="1">
      <c r="A38" s="26"/>
      <c r="B38" s="26"/>
      <c r="C38" s="26"/>
      <c r="D38" s="26"/>
      <c r="E38" s="26"/>
      <c r="F38" s="26"/>
      <c r="G38" s="26"/>
      <c r="H38" s="26"/>
      <c r="I38" s="26"/>
      <c r="J38" s="26"/>
    </row>
    <row r="39" spans="1:12" ht="16.5" customHeight="1" thickBot="1">
      <c r="B39" s="509" t="s">
        <v>461</v>
      </c>
      <c r="C39" s="510"/>
      <c r="D39" s="510"/>
      <c r="E39" s="510"/>
      <c r="F39" s="510"/>
      <c r="G39" s="510"/>
      <c r="H39" s="510"/>
      <c r="I39" s="511"/>
    </row>
    <row r="40" spans="1:12" ht="16.5" customHeight="1" thickBot="1">
      <c r="B40" s="353" t="s">
        <v>8</v>
      </c>
      <c r="C40" s="354"/>
      <c r="D40" s="354"/>
      <c r="E40" s="354"/>
      <c r="F40" s="354"/>
      <c r="G40" s="354"/>
      <c r="H40" s="354"/>
      <c r="I40" s="355"/>
    </row>
    <row r="41" spans="1:12" ht="33" customHeight="1" thickBot="1">
      <c r="B41" s="34" t="s">
        <v>2</v>
      </c>
      <c r="C41" s="338" t="s">
        <v>67</v>
      </c>
      <c r="D41" s="338"/>
      <c r="E41" s="2" t="s">
        <v>68</v>
      </c>
      <c r="F41" s="35" t="s">
        <v>3</v>
      </c>
      <c r="G41" s="35" t="s">
        <v>69</v>
      </c>
      <c r="H41" s="36" t="s">
        <v>70</v>
      </c>
      <c r="I41" s="37" t="s">
        <v>71</v>
      </c>
    </row>
    <row r="42" spans="1:12" ht="16.5" customHeight="1">
      <c r="B42" s="25">
        <v>1</v>
      </c>
      <c r="C42" s="16" t="s">
        <v>47</v>
      </c>
      <c r="D42" s="13"/>
      <c r="E42" s="6">
        <v>1.1000000000000001</v>
      </c>
      <c r="F42" s="8">
        <v>2</v>
      </c>
      <c r="G42" s="15" t="s">
        <v>13</v>
      </c>
      <c r="H42" s="463">
        <v>1400</v>
      </c>
      <c r="I42" s="5">
        <f>F42*H42</f>
        <v>2800</v>
      </c>
    </row>
    <row r="43" spans="1:12" ht="16.5" customHeight="1">
      <c r="B43" s="25">
        <v>2</v>
      </c>
      <c r="C43" s="16" t="s">
        <v>30</v>
      </c>
      <c r="D43" s="11"/>
      <c r="E43" s="6">
        <v>1.2</v>
      </c>
      <c r="F43" s="8">
        <v>15</v>
      </c>
      <c r="G43" s="3" t="s">
        <v>9</v>
      </c>
      <c r="H43" s="463">
        <v>36</v>
      </c>
      <c r="I43" s="5">
        <f t="shared" ref="I43:I53" si="2">F43*H43</f>
        <v>540</v>
      </c>
    </row>
    <row r="44" spans="1:12" ht="16.5" customHeight="1">
      <c r="B44" s="25">
        <v>3</v>
      </c>
      <c r="C44" s="16" t="s">
        <v>48</v>
      </c>
      <c r="D44" s="11" t="s">
        <v>58</v>
      </c>
      <c r="E44" s="6">
        <v>1.2</v>
      </c>
      <c r="F44" s="8">
        <v>20</v>
      </c>
      <c r="G44" s="3" t="s">
        <v>1</v>
      </c>
      <c r="H44" s="463">
        <v>210</v>
      </c>
      <c r="I44" s="5">
        <f t="shared" si="2"/>
        <v>4200</v>
      </c>
    </row>
    <row r="45" spans="1:12" ht="16.5" customHeight="1">
      <c r="B45" s="25">
        <v>6</v>
      </c>
      <c r="C45" s="16" t="s">
        <v>50</v>
      </c>
      <c r="D45" s="11" t="s">
        <v>59</v>
      </c>
      <c r="E45" s="6">
        <v>1.2</v>
      </c>
      <c r="F45" s="8">
        <v>35</v>
      </c>
      <c r="G45" s="3" t="s">
        <v>1</v>
      </c>
      <c r="H45" s="463">
        <v>780</v>
      </c>
      <c r="I45" s="5">
        <f t="shared" si="2"/>
        <v>27300</v>
      </c>
    </row>
    <row r="46" spans="1:12" ht="16.5" customHeight="1">
      <c r="B46" s="25">
        <v>7</v>
      </c>
      <c r="C46" s="16" t="s">
        <v>61</v>
      </c>
      <c r="D46" s="11" t="s">
        <v>49</v>
      </c>
      <c r="E46" s="6">
        <v>1.2</v>
      </c>
      <c r="F46" s="8">
        <v>55</v>
      </c>
      <c r="G46" s="3" t="s">
        <v>1</v>
      </c>
      <c r="H46" s="463">
        <v>240</v>
      </c>
      <c r="I46" s="5">
        <f t="shared" si="2"/>
        <v>13200</v>
      </c>
    </row>
    <row r="47" spans="1:12" ht="16.5" customHeight="1">
      <c r="B47" s="25">
        <v>8</v>
      </c>
      <c r="C47" s="16" t="s">
        <v>51</v>
      </c>
      <c r="D47" s="11"/>
      <c r="E47" s="6">
        <v>1.2</v>
      </c>
      <c r="F47" s="8">
        <v>14</v>
      </c>
      <c r="G47" s="3" t="s">
        <v>9</v>
      </c>
      <c r="H47" s="463">
        <v>2140</v>
      </c>
      <c r="I47" s="5">
        <f t="shared" si="2"/>
        <v>29960</v>
      </c>
    </row>
    <row r="48" spans="1:12" ht="16.5" customHeight="1">
      <c r="B48" s="25">
        <f t="shared" ref="B48:B53" si="3">B47+1</f>
        <v>9</v>
      </c>
      <c r="C48" s="16" t="s">
        <v>64</v>
      </c>
      <c r="D48" s="11" t="s">
        <v>65</v>
      </c>
      <c r="E48" s="6">
        <v>1.2</v>
      </c>
      <c r="F48" s="8">
        <v>9</v>
      </c>
      <c r="G48" s="3" t="s">
        <v>82</v>
      </c>
      <c r="H48" s="463">
        <v>780</v>
      </c>
      <c r="I48" s="5">
        <f t="shared" si="2"/>
        <v>7020</v>
      </c>
    </row>
    <row r="49" spans="2:9" ht="16.5" customHeight="1">
      <c r="B49" s="25">
        <f t="shared" si="3"/>
        <v>10</v>
      </c>
      <c r="C49" s="16" t="s">
        <v>54</v>
      </c>
      <c r="D49" s="11"/>
      <c r="E49" s="6">
        <v>1.2</v>
      </c>
      <c r="F49" s="8">
        <v>500</v>
      </c>
      <c r="G49" s="3" t="s">
        <v>10</v>
      </c>
      <c r="H49" s="463">
        <v>26</v>
      </c>
      <c r="I49" s="5">
        <f t="shared" si="2"/>
        <v>13000</v>
      </c>
    </row>
    <row r="50" spans="2:9" ht="16.5" customHeight="1">
      <c r="B50" s="25">
        <f t="shared" si="3"/>
        <v>11</v>
      </c>
      <c r="C50" s="16" t="s">
        <v>52</v>
      </c>
      <c r="D50" s="11"/>
      <c r="E50" s="6">
        <v>1</v>
      </c>
      <c r="F50" s="8">
        <v>1</v>
      </c>
      <c r="G50" s="3" t="s">
        <v>72</v>
      </c>
      <c r="H50" s="463">
        <v>5000</v>
      </c>
      <c r="I50" s="5">
        <f t="shared" si="2"/>
        <v>5000</v>
      </c>
    </row>
    <row r="51" spans="2:9" ht="16.5" customHeight="1">
      <c r="B51" s="25">
        <f t="shared" si="3"/>
        <v>12</v>
      </c>
      <c r="C51" s="16" t="s">
        <v>53</v>
      </c>
      <c r="D51" s="13"/>
      <c r="E51" s="6">
        <v>1.2</v>
      </c>
      <c r="F51" s="8">
        <v>5</v>
      </c>
      <c r="G51" s="3" t="s">
        <v>11</v>
      </c>
      <c r="H51" s="463">
        <v>230</v>
      </c>
      <c r="I51" s="5">
        <f t="shared" si="2"/>
        <v>1150</v>
      </c>
    </row>
    <row r="52" spans="2:9" ht="16.5" customHeight="1">
      <c r="B52" s="25">
        <f t="shared" si="3"/>
        <v>13</v>
      </c>
      <c r="C52" s="16" t="s">
        <v>60</v>
      </c>
      <c r="D52" s="13"/>
      <c r="E52" s="6">
        <v>1.2</v>
      </c>
      <c r="F52" s="8">
        <v>12</v>
      </c>
      <c r="G52" s="3" t="s">
        <v>73</v>
      </c>
      <c r="H52" s="463">
        <v>140</v>
      </c>
      <c r="I52" s="5">
        <f t="shared" si="2"/>
        <v>1680</v>
      </c>
    </row>
    <row r="53" spans="2:9" ht="16.5" customHeight="1" thickBot="1">
      <c r="B53" s="25">
        <f t="shared" si="3"/>
        <v>14</v>
      </c>
      <c r="C53" s="407" t="s">
        <v>4</v>
      </c>
      <c r="D53" s="451"/>
      <c r="E53" s="452"/>
      <c r="F53" s="8">
        <v>1</v>
      </c>
      <c r="G53" s="3" t="s">
        <v>72</v>
      </c>
      <c r="H53" s="463">
        <v>5000</v>
      </c>
      <c r="I53" s="5">
        <f t="shared" si="2"/>
        <v>5000</v>
      </c>
    </row>
    <row r="54" spans="2:9" ht="16.5" customHeight="1">
      <c r="B54" s="402" t="s">
        <v>74</v>
      </c>
      <c r="C54" s="403"/>
      <c r="D54" s="403"/>
      <c r="E54" s="403"/>
      <c r="F54" s="403"/>
      <c r="G54" s="403"/>
      <c r="H54" s="404"/>
      <c r="I54" s="38">
        <f>SUM(I42:I53)</f>
        <v>110850</v>
      </c>
    </row>
    <row r="55" spans="2:9" ht="16.5" customHeight="1">
      <c r="B55" s="347" t="s">
        <v>75</v>
      </c>
      <c r="C55" s="348"/>
      <c r="D55" s="348"/>
      <c r="E55" s="348"/>
      <c r="F55" s="348"/>
      <c r="G55" s="348"/>
      <c r="H55" s="349"/>
      <c r="I55" s="39">
        <f>I54*0.12</f>
        <v>13302</v>
      </c>
    </row>
    <row r="56" spans="2:9" ht="16.5" customHeight="1" thickBot="1">
      <c r="B56" s="350" t="s">
        <v>76</v>
      </c>
      <c r="C56" s="351"/>
      <c r="D56" s="351"/>
      <c r="E56" s="351"/>
      <c r="F56" s="351"/>
      <c r="G56" s="351"/>
      <c r="H56" s="352"/>
      <c r="I56" s="40">
        <f>SUM(I54:I55)</f>
        <v>124152</v>
      </c>
    </row>
    <row r="57" spans="2:9" ht="16.5" customHeight="1" thickBot="1">
      <c r="B57" s="382" t="s">
        <v>29</v>
      </c>
      <c r="C57" s="383"/>
      <c r="D57" s="384"/>
      <c r="E57" s="384"/>
      <c r="F57" s="384"/>
      <c r="G57" s="384"/>
      <c r="H57" s="384"/>
      <c r="I57" s="385"/>
    </row>
    <row r="58" spans="2:9" ht="16.5" customHeight="1" thickBot="1">
      <c r="B58" s="34" t="s">
        <v>2</v>
      </c>
      <c r="C58" s="338" t="s">
        <v>0</v>
      </c>
      <c r="D58" s="338"/>
      <c r="E58" s="2" t="s">
        <v>5</v>
      </c>
      <c r="F58" s="35" t="s">
        <v>3</v>
      </c>
      <c r="G58" s="35" t="s">
        <v>69</v>
      </c>
      <c r="H58" s="36" t="s">
        <v>70</v>
      </c>
      <c r="I58" s="37" t="s">
        <v>71</v>
      </c>
    </row>
    <row r="59" spans="2:9" ht="16.5" customHeight="1">
      <c r="B59" s="12">
        <v>1</v>
      </c>
      <c r="C59" s="455" t="s">
        <v>91</v>
      </c>
      <c r="D59" s="456"/>
      <c r="E59" s="21">
        <v>1.3</v>
      </c>
      <c r="F59" s="22">
        <v>2</v>
      </c>
      <c r="G59" s="24" t="s">
        <v>13</v>
      </c>
      <c r="H59" s="527">
        <v>650</v>
      </c>
      <c r="I59" s="23">
        <f t="shared" ref="I59:I64" si="4">H59*F59*E59</f>
        <v>1690</v>
      </c>
    </row>
    <row r="60" spans="2:9" ht="16.5" customHeight="1">
      <c r="B60" s="20">
        <v>2</v>
      </c>
      <c r="C60" s="396" t="s">
        <v>14</v>
      </c>
      <c r="D60" s="396"/>
      <c r="E60" s="6">
        <v>1</v>
      </c>
      <c r="F60" s="8">
        <v>15</v>
      </c>
      <c r="G60" s="3" t="s">
        <v>9</v>
      </c>
      <c r="H60" s="463">
        <v>200</v>
      </c>
      <c r="I60" s="5">
        <f t="shared" si="4"/>
        <v>3000</v>
      </c>
    </row>
    <row r="61" spans="2:9" ht="16.5" customHeight="1">
      <c r="B61" s="9">
        <v>3</v>
      </c>
      <c r="C61" s="378" t="s">
        <v>55</v>
      </c>
      <c r="D61" s="454"/>
      <c r="E61" s="6">
        <v>1</v>
      </c>
      <c r="F61" s="8">
        <v>14</v>
      </c>
      <c r="G61" s="3" t="s">
        <v>10</v>
      </c>
      <c r="H61" s="463">
        <v>1500</v>
      </c>
      <c r="I61" s="5">
        <f t="shared" si="4"/>
        <v>21000</v>
      </c>
    </row>
    <row r="62" spans="2:9" ht="16.5" customHeight="1">
      <c r="B62" s="9">
        <v>4</v>
      </c>
      <c r="C62" s="378" t="s">
        <v>57</v>
      </c>
      <c r="D62" s="454"/>
      <c r="E62" s="7">
        <v>1</v>
      </c>
      <c r="F62" s="8">
        <v>24</v>
      </c>
      <c r="G62" s="3" t="s">
        <v>9</v>
      </c>
      <c r="H62" s="463">
        <v>400</v>
      </c>
      <c r="I62" s="5">
        <f t="shared" si="4"/>
        <v>9600</v>
      </c>
    </row>
    <row r="63" spans="2:9" ht="16.5" customHeight="1">
      <c r="B63" s="9">
        <v>5</v>
      </c>
      <c r="C63" s="378" t="s">
        <v>56</v>
      </c>
      <c r="D63" s="454"/>
      <c r="E63" s="6">
        <v>1</v>
      </c>
      <c r="F63" s="8">
        <v>24</v>
      </c>
      <c r="G63" s="3" t="s">
        <v>9</v>
      </c>
      <c r="H63" s="463">
        <v>1200</v>
      </c>
      <c r="I63" s="5">
        <f t="shared" si="4"/>
        <v>28800</v>
      </c>
    </row>
    <row r="64" spans="2:9" ht="16.5" customHeight="1" thickBot="1">
      <c r="B64" s="44">
        <v>6</v>
      </c>
      <c r="C64" s="358" t="s">
        <v>83</v>
      </c>
      <c r="D64" s="453"/>
      <c r="E64" s="45">
        <v>1</v>
      </c>
      <c r="F64" s="46">
        <v>1</v>
      </c>
      <c r="G64" s="47" t="s">
        <v>6</v>
      </c>
      <c r="H64" s="507">
        <v>1200</v>
      </c>
      <c r="I64" s="49">
        <f t="shared" si="4"/>
        <v>1200</v>
      </c>
    </row>
    <row r="65" spans="2:9" ht="16.5" customHeight="1">
      <c r="B65" s="309" t="s">
        <v>77</v>
      </c>
      <c r="C65" s="310"/>
      <c r="D65" s="310"/>
      <c r="E65" s="310"/>
      <c r="F65" s="310"/>
      <c r="G65" s="310"/>
      <c r="H65" s="310"/>
      <c r="I65" s="42">
        <f>SUM(I59:I64)</f>
        <v>65290</v>
      </c>
    </row>
    <row r="66" spans="2:9" ht="16.5" customHeight="1">
      <c r="B66" s="311" t="s">
        <v>78</v>
      </c>
      <c r="C66" s="312"/>
      <c r="D66" s="312"/>
      <c r="E66" s="312"/>
      <c r="F66" s="312"/>
      <c r="G66" s="312"/>
      <c r="H66" s="312"/>
      <c r="I66" s="39">
        <f>I65*0.15</f>
        <v>9793.5</v>
      </c>
    </row>
    <row r="67" spans="2:9" ht="16.5" customHeight="1" thickBot="1">
      <c r="B67" s="313" t="s">
        <v>76</v>
      </c>
      <c r="C67" s="314"/>
      <c r="D67" s="314"/>
      <c r="E67" s="314"/>
      <c r="F67" s="314"/>
      <c r="G67" s="314"/>
      <c r="H67" s="314"/>
      <c r="I67" s="41">
        <f>SUM(I65:I66)</f>
        <v>75083.5</v>
      </c>
    </row>
    <row r="68" spans="2:9" ht="16.5" customHeight="1" thickBot="1">
      <c r="B68" s="315" t="s">
        <v>84</v>
      </c>
      <c r="C68" s="316"/>
      <c r="D68" s="316"/>
      <c r="E68" s="316"/>
      <c r="F68" s="316"/>
      <c r="G68" s="316"/>
      <c r="H68" s="316"/>
      <c r="I68" s="43">
        <f>I56+I67</f>
        <v>199235.5</v>
      </c>
    </row>
    <row r="69" spans="2:9" ht="16.5" customHeight="1" thickBot="1"/>
    <row r="70" spans="2:9" ht="16.5" customHeight="1" thickBot="1">
      <c r="B70" s="512" t="s">
        <v>85</v>
      </c>
      <c r="C70" s="513"/>
      <c r="D70" s="513"/>
      <c r="E70" s="513"/>
      <c r="F70" s="513"/>
      <c r="G70" s="513"/>
      <c r="H70" s="513"/>
      <c r="I70" s="514"/>
    </row>
    <row r="71" spans="2:9" ht="16.5" customHeight="1" thickBot="1">
      <c r="B71" s="353" t="s">
        <v>86</v>
      </c>
      <c r="C71" s="354"/>
      <c r="D71" s="354"/>
      <c r="E71" s="354"/>
      <c r="F71" s="354"/>
      <c r="G71" s="354"/>
      <c r="H71" s="354"/>
      <c r="I71" s="355"/>
    </row>
    <row r="72" spans="2:9" ht="33" customHeight="1" thickBot="1">
      <c r="B72" s="56" t="s">
        <v>2</v>
      </c>
      <c r="C72" s="374" t="s">
        <v>67</v>
      </c>
      <c r="D72" s="375"/>
      <c r="E72" s="376"/>
      <c r="F72" s="57" t="s">
        <v>3</v>
      </c>
      <c r="G72" s="57" t="s">
        <v>69</v>
      </c>
      <c r="H72" s="58" t="s">
        <v>70</v>
      </c>
      <c r="I72" s="59" t="s">
        <v>71</v>
      </c>
    </row>
    <row r="73" spans="2:9" ht="16.5" customHeight="1">
      <c r="B73" s="52">
        <v>1</v>
      </c>
      <c r="C73" s="450" t="s">
        <v>37</v>
      </c>
      <c r="D73" s="450"/>
      <c r="E73" s="450"/>
      <c r="F73" s="17">
        <v>1</v>
      </c>
      <c r="G73" s="60" t="s">
        <v>10</v>
      </c>
      <c r="H73" s="61">
        <v>21866</v>
      </c>
      <c r="I73" s="62">
        <f t="shared" ref="I73:I81" si="5">H73*F73</f>
        <v>21866</v>
      </c>
    </row>
    <row r="74" spans="2:9" ht="16.5" customHeight="1">
      <c r="B74" s="54">
        <v>2</v>
      </c>
      <c r="C74" s="449" t="s">
        <v>38</v>
      </c>
      <c r="D74" s="449"/>
      <c r="E74" s="449"/>
      <c r="F74" s="6">
        <v>1</v>
      </c>
      <c r="G74" s="50" t="s">
        <v>10</v>
      </c>
      <c r="H74" s="51">
        <v>707</v>
      </c>
      <c r="I74" s="63">
        <f t="shared" si="5"/>
        <v>707</v>
      </c>
    </row>
    <row r="75" spans="2:9" ht="16.5" customHeight="1">
      <c r="B75" s="54">
        <v>3</v>
      </c>
      <c r="C75" s="449" t="s">
        <v>89</v>
      </c>
      <c r="D75" s="449"/>
      <c r="E75" s="449"/>
      <c r="F75" s="6">
        <v>1</v>
      </c>
      <c r="G75" s="50" t="s">
        <v>10</v>
      </c>
      <c r="H75" s="51">
        <v>18710</v>
      </c>
      <c r="I75" s="63">
        <f t="shared" si="5"/>
        <v>18710</v>
      </c>
    </row>
    <row r="76" spans="2:9" ht="16.5" customHeight="1">
      <c r="B76" s="54">
        <v>4</v>
      </c>
      <c r="C76" s="449" t="s">
        <v>39</v>
      </c>
      <c r="D76" s="449"/>
      <c r="E76" s="449"/>
      <c r="F76" s="6">
        <v>1</v>
      </c>
      <c r="G76" s="50" t="s">
        <v>72</v>
      </c>
      <c r="H76" s="51">
        <v>16100</v>
      </c>
      <c r="I76" s="63">
        <f t="shared" si="5"/>
        <v>16100</v>
      </c>
    </row>
    <row r="77" spans="2:9" ht="16.5" customHeight="1">
      <c r="B77" s="54">
        <v>5</v>
      </c>
      <c r="C77" s="449" t="s">
        <v>40</v>
      </c>
      <c r="D77" s="449"/>
      <c r="E77" s="449"/>
      <c r="F77" s="6">
        <v>4</v>
      </c>
      <c r="G77" s="50" t="s">
        <v>10</v>
      </c>
      <c r="H77" s="51">
        <v>1900</v>
      </c>
      <c r="I77" s="63">
        <f t="shared" si="5"/>
        <v>7600</v>
      </c>
    </row>
    <row r="78" spans="2:9" ht="16.5" customHeight="1">
      <c r="B78" s="54">
        <v>6</v>
      </c>
      <c r="C78" s="449" t="s">
        <v>41</v>
      </c>
      <c r="D78" s="449"/>
      <c r="E78" s="449"/>
      <c r="F78" s="6">
        <v>1</v>
      </c>
      <c r="G78" s="50" t="s">
        <v>10</v>
      </c>
      <c r="H78" s="51">
        <v>4400</v>
      </c>
      <c r="I78" s="63">
        <f t="shared" si="5"/>
        <v>4400</v>
      </c>
    </row>
    <row r="79" spans="2:9" ht="16.5" customHeight="1">
      <c r="B79" s="54">
        <v>7</v>
      </c>
      <c r="C79" s="449" t="s">
        <v>42</v>
      </c>
      <c r="D79" s="449"/>
      <c r="E79" s="449"/>
      <c r="F79" s="6">
        <v>1</v>
      </c>
      <c r="G79" s="50" t="s">
        <v>72</v>
      </c>
      <c r="H79" s="51">
        <v>25000</v>
      </c>
      <c r="I79" s="63">
        <f t="shared" si="5"/>
        <v>25000</v>
      </c>
    </row>
    <row r="80" spans="2:9" ht="16.5" customHeight="1">
      <c r="B80" s="54">
        <v>8</v>
      </c>
      <c r="C80" s="449" t="s">
        <v>43</v>
      </c>
      <c r="D80" s="449"/>
      <c r="E80" s="449"/>
      <c r="F80" s="6">
        <v>1</v>
      </c>
      <c r="G80" s="50" t="s">
        <v>72</v>
      </c>
      <c r="H80" s="51">
        <v>18000</v>
      </c>
      <c r="I80" s="63">
        <f t="shared" si="5"/>
        <v>18000</v>
      </c>
    </row>
    <row r="81" spans="2:11" ht="16.5" customHeight="1">
      <c r="B81" s="54">
        <v>9</v>
      </c>
      <c r="C81" s="449" t="s">
        <v>44</v>
      </c>
      <c r="D81" s="449"/>
      <c r="E81" s="449"/>
      <c r="F81" s="6">
        <v>1</v>
      </c>
      <c r="G81" s="50" t="s">
        <v>10</v>
      </c>
      <c r="H81" s="51">
        <v>18500</v>
      </c>
      <c r="I81" s="63">
        <f t="shared" si="5"/>
        <v>18500</v>
      </c>
    </row>
    <row r="82" spans="2:11" ht="16.5" customHeight="1" thickBot="1">
      <c r="B82" s="64">
        <v>10</v>
      </c>
      <c r="C82" s="448" t="s">
        <v>66</v>
      </c>
      <c r="D82" s="448"/>
      <c r="E82" s="448"/>
      <c r="F82" s="45">
        <v>2</v>
      </c>
      <c r="G82" s="65" t="s">
        <v>10</v>
      </c>
      <c r="H82" s="66">
        <v>1755</v>
      </c>
      <c r="I82" s="67">
        <f>H82*F82</f>
        <v>3510</v>
      </c>
    </row>
    <row r="83" spans="2:11" ht="16.5" customHeight="1">
      <c r="B83" s="309" t="s">
        <v>87</v>
      </c>
      <c r="C83" s="310"/>
      <c r="D83" s="310"/>
      <c r="E83" s="310"/>
      <c r="F83" s="310"/>
      <c r="G83" s="310"/>
      <c r="H83" s="356"/>
      <c r="I83" s="42">
        <f>SUM(I73:I82)</f>
        <v>134393</v>
      </c>
    </row>
    <row r="84" spans="2:11" ht="16.5" customHeight="1">
      <c r="B84" s="347" t="s">
        <v>75</v>
      </c>
      <c r="C84" s="348"/>
      <c r="D84" s="348"/>
      <c r="E84" s="348"/>
      <c r="F84" s="348"/>
      <c r="G84" s="348"/>
      <c r="H84" s="349"/>
      <c r="I84" s="39">
        <f>I83*0.12</f>
        <v>16127.16</v>
      </c>
    </row>
    <row r="85" spans="2:11" ht="16.5" customHeight="1" thickBot="1">
      <c r="B85" s="350" t="s">
        <v>76</v>
      </c>
      <c r="C85" s="351"/>
      <c r="D85" s="351"/>
      <c r="E85" s="351"/>
      <c r="F85" s="351"/>
      <c r="G85" s="351"/>
      <c r="H85" s="352"/>
      <c r="I85" s="40">
        <f>SUM(I83:I84)</f>
        <v>150520.16</v>
      </c>
    </row>
    <row r="86" spans="2:11" ht="16.5" customHeight="1" thickBot="1">
      <c r="B86" s="353" t="s">
        <v>29</v>
      </c>
      <c r="C86" s="354"/>
      <c r="D86" s="354"/>
      <c r="E86" s="354"/>
      <c r="F86" s="354"/>
      <c r="G86" s="354"/>
      <c r="H86" s="354"/>
      <c r="I86" s="355"/>
    </row>
    <row r="87" spans="2:11" ht="16.5" customHeight="1" thickBot="1">
      <c r="B87" s="56" t="s">
        <v>2</v>
      </c>
      <c r="C87" s="374" t="s">
        <v>0</v>
      </c>
      <c r="D87" s="375"/>
      <c r="E87" s="376"/>
      <c r="F87" s="57" t="s">
        <v>3</v>
      </c>
      <c r="G87" s="57" t="s">
        <v>69</v>
      </c>
      <c r="H87" s="58" t="s">
        <v>70</v>
      </c>
      <c r="I87" s="59" t="s">
        <v>71</v>
      </c>
    </row>
    <row r="88" spans="2:11" ht="16.5" customHeight="1">
      <c r="B88" s="52">
        <v>1</v>
      </c>
      <c r="C88" s="446" t="s">
        <v>45</v>
      </c>
      <c r="D88" s="446"/>
      <c r="E88" s="446"/>
      <c r="F88" s="17">
        <v>1</v>
      </c>
      <c r="G88" s="55" t="s">
        <v>6</v>
      </c>
      <c r="H88" s="61">
        <f>I83*0.3</f>
        <v>40317.9</v>
      </c>
      <c r="I88" s="53">
        <f>F88*H88</f>
        <v>40317.9</v>
      </c>
    </row>
    <row r="89" spans="2:11" ht="16.5" customHeight="1" thickBot="1">
      <c r="B89" s="64">
        <v>2</v>
      </c>
      <c r="C89" s="447" t="s">
        <v>46</v>
      </c>
      <c r="D89" s="447"/>
      <c r="E89" s="447"/>
      <c r="F89" s="45">
        <v>1</v>
      </c>
      <c r="G89" s="68" t="s">
        <v>6</v>
      </c>
      <c r="H89" s="66">
        <f>I83*0.15</f>
        <v>20158.95</v>
      </c>
      <c r="I89" s="69">
        <f>F89*H89</f>
        <v>20158.95</v>
      </c>
    </row>
    <row r="90" spans="2:11" ht="16.5" customHeight="1">
      <c r="B90" s="309" t="s">
        <v>77</v>
      </c>
      <c r="C90" s="310"/>
      <c r="D90" s="310"/>
      <c r="E90" s="310"/>
      <c r="F90" s="310"/>
      <c r="G90" s="310"/>
      <c r="H90" s="310"/>
      <c r="I90" s="42">
        <f>SUM(I88:I89)</f>
        <v>60476.850000000006</v>
      </c>
    </row>
    <row r="91" spans="2:11" ht="16.5" customHeight="1">
      <c r="B91" s="311" t="s">
        <v>7</v>
      </c>
      <c r="C91" s="312"/>
      <c r="D91" s="312"/>
      <c r="E91" s="312"/>
      <c r="F91" s="312"/>
      <c r="G91" s="312"/>
      <c r="H91" s="312"/>
      <c r="I91" s="39">
        <f>I90*0.18</f>
        <v>10885.833000000001</v>
      </c>
    </row>
    <row r="92" spans="2:11" ht="16.5" customHeight="1" thickBot="1">
      <c r="B92" s="313" t="s">
        <v>76</v>
      </c>
      <c r="C92" s="314"/>
      <c r="D92" s="314"/>
      <c r="E92" s="314"/>
      <c r="F92" s="314"/>
      <c r="G92" s="314"/>
      <c r="H92" s="314"/>
      <c r="I92" s="41">
        <f>SUM(I90:I91)</f>
        <v>71362.683000000005</v>
      </c>
    </row>
    <row r="93" spans="2:11" ht="16.5" customHeight="1" thickBot="1">
      <c r="B93" s="315" t="s">
        <v>88</v>
      </c>
      <c r="C93" s="316"/>
      <c r="D93" s="316"/>
      <c r="E93" s="316"/>
      <c r="F93" s="316"/>
      <c r="G93" s="316"/>
      <c r="H93" s="316"/>
      <c r="I93" s="528">
        <f>I85+I92</f>
        <v>221882.84299999999</v>
      </c>
    </row>
    <row r="94" spans="2:11" ht="16.5" customHeight="1" thickBot="1"/>
    <row r="95" spans="2:11" ht="16.5" customHeight="1" thickBot="1">
      <c r="B95" s="317" t="s">
        <v>90</v>
      </c>
      <c r="C95" s="318"/>
      <c r="D95" s="318"/>
      <c r="E95" s="318"/>
      <c r="F95" s="318"/>
      <c r="G95" s="318"/>
      <c r="H95" s="318"/>
      <c r="I95" s="70">
        <f>I37+I68+I93</f>
        <v>890595.24300000002</v>
      </c>
    </row>
    <row r="96" spans="2:11" ht="16.5" customHeight="1">
      <c r="B96" s="71"/>
      <c r="C96" s="72"/>
      <c r="D96" s="72"/>
      <c r="E96" s="72"/>
      <c r="F96" s="72"/>
      <c r="G96" s="72"/>
      <c r="H96" s="73"/>
      <c r="I96" s="73"/>
      <c r="K96" s="74"/>
    </row>
    <row r="146" spans="2:9" ht="16.5" customHeight="1" thickBot="1"/>
    <row r="147" spans="2:9" ht="16.5" customHeight="1" thickBot="1">
      <c r="B147" s="515" t="s">
        <v>464</v>
      </c>
      <c r="C147" s="516"/>
      <c r="D147" s="516"/>
      <c r="E147" s="516"/>
      <c r="F147" s="516"/>
      <c r="G147" s="516"/>
      <c r="H147" s="516"/>
      <c r="I147" s="517"/>
    </row>
    <row r="148" spans="2:9" ht="16.5" customHeight="1" thickBot="1">
      <c r="B148" s="30"/>
      <c r="C148" s="29"/>
      <c r="D148" s="27"/>
      <c r="E148" s="27"/>
      <c r="F148" s="27"/>
      <c r="G148" s="27"/>
      <c r="H148" s="27"/>
      <c r="I148" s="31"/>
    </row>
    <row r="149" spans="2:9" ht="16.5" customHeight="1" thickBot="1">
      <c r="B149" s="382" t="s">
        <v>29</v>
      </c>
      <c r="C149" s="383"/>
      <c r="D149" s="384"/>
      <c r="E149" s="384"/>
      <c r="F149" s="384"/>
      <c r="G149" s="384"/>
      <c r="H149" s="384"/>
      <c r="I149" s="385"/>
    </row>
    <row r="150" spans="2:9" ht="16.5" customHeight="1" thickBot="1">
      <c r="B150" s="110" t="s">
        <v>2</v>
      </c>
      <c r="C150" s="412" t="s">
        <v>0</v>
      </c>
      <c r="D150" s="413"/>
      <c r="E150" s="414"/>
      <c r="F150" s="338" t="s">
        <v>3</v>
      </c>
      <c r="G150" s="338"/>
      <c r="H150" s="77" t="s">
        <v>116</v>
      </c>
      <c r="I150" s="111" t="s">
        <v>117</v>
      </c>
    </row>
    <row r="151" spans="2:9" ht="16.5" customHeight="1">
      <c r="B151" s="112">
        <v>1</v>
      </c>
      <c r="C151" s="377" t="s">
        <v>118</v>
      </c>
      <c r="D151" s="377"/>
      <c r="E151" s="377"/>
      <c r="F151" s="18">
        <v>11.6</v>
      </c>
      <c r="G151" s="24" t="s">
        <v>13</v>
      </c>
      <c r="H151" s="75">
        <v>840</v>
      </c>
      <c r="I151" s="19">
        <f t="shared" ref="I151:I154" si="6">F151*H151</f>
        <v>9744</v>
      </c>
    </row>
    <row r="152" spans="2:9" ht="16.5" customHeight="1">
      <c r="B152" s="25">
        <v>2</v>
      </c>
      <c r="C152" s="378" t="s">
        <v>119</v>
      </c>
      <c r="D152" s="378"/>
      <c r="E152" s="378"/>
      <c r="F152" s="8">
        <f>F151*1.3</f>
        <v>15.08</v>
      </c>
      <c r="G152" s="15" t="s">
        <v>13</v>
      </c>
      <c r="H152" s="4">
        <v>350</v>
      </c>
      <c r="I152" s="113">
        <f t="shared" si="6"/>
        <v>5278</v>
      </c>
    </row>
    <row r="153" spans="2:9" ht="16.5" customHeight="1">
      <c r="B153" s="25">
        <v>3</v>
      </c>
      <c r="C153" s="378" t="s">
        <v>120</v>
      </c>
      <c r="D153" s="378"/>
      <c r="E153" s="378"/>
      <c r="F153" s="8">
        <f>F163+F164+F165+F166+F167</f>
        <v>187</v>
      </c>
      <c r="G153" s="15" t="s">
        <v>1</v>
      </c>
      <c r="H153" s="4">
        <v>120</v>
      </c>
      <c r="I153" s="113">
        <f t="shared" si="6"/>
        <v>22440</v>
      </c>
    </row>
    <row r="154" spans="2:9" ht="16.5" customHeight="1" thickBot="1">
      <c r="B154" s="114">
        <v>4</v>
      </c>
      <c r="C154" s="358" t="s">
        <v>121</v>
      </c>
      <c r="D154" s="358"/>
      <c r="E154" s="358"/>
      <c r="F154" s="46">
        <v>3</v>
      </c>
      <c r="G154" s="96" t="s">
        <v>6</v>
      </c>
      <c r="H154" s="48">
        <v>1200</v>
      </c>
      <c r="I154" s="115">
        <f t="shared" si="6"/>
        <v>3600</v>
      </c>
    </row>
    <row r="155" spans="2:9" ht="16.5" customHeight="1">
      <c r="B155" s="369" t="s">
        <v>122</v>
      </c>
      <c r="C155" s="370"/>
      <c r="D155" s="370"/>
      <c r="E155" s="370"/>
      <c r="F155" s="370"/>
      <c r="G155" s="370"/>
      <c r="H155" s="370"/>
      <c r="I155" s="113">
        <f>SUM(I151:I154)</f>
        <v>41062</v>
      </c>
    </row>
    <row r="156" spans="2:9" ht="16.5" customHeight="1">
      <c r="B156" s="362" t="s">
        <v>78</v>
      </c>
      <c r="C156" s="363"/>
      <c r="D156" s="363"/>
      <c r="E156" s="363"/>
      <c r="F156" s="363"/>
      <c r="G156" s="363"/>
      <c r="H156" s="364"/>
      <c r="I156" s="5">
        <f>I155*0.15</f>
        <v>6159.3</v>
      </c>
    </row>
    <row r="157" spans="2:9" ht="16.5" customHeight="1" thickBot="1">
      <c r="B157" s="405" t="s">
        <v>76</v>
      </c>
      <c r="C157" s="406"/>
      <c r="D157" s="406"/>
      <c r="E157" s="406"/>
      <c r="F157" s="406"/>
      <c r="G157" s="406"/>
      <c r="H157" s="406"/>
      <c r="I157" s="116">
        <f>SUM(I155:I156)</f>
        <v>47221.3</v>
      </c>
    </row>
    <row r="158" spans="2:9" ht="16.5" customHeight="1" thickBot="1">
      <c r="B158" s="382" t="s">
        <v>8</v>
      </c>
      <c r="C158" s="383"/>
      <c r="D158" s="384"/>
      <c r="E158" s="384"/>
      <c r="F158" s="384"/>
      <c r="G158" s="384"/>
      <c r="H158" s="384"/>
      <c r="I158" s="385"/>
    </row>
    <row r="159" spans="2:9" ht="16.5" customHeight="1" thickBot="1">
      <c r="B159" s="117" t="s">
        <v>2</v>
      </c>
      <c r="C159" s="371" t="s">
        <v>67</v>
      </c>
      <c r="D159" s="372"/>
      <c r="E159" s="97" t="s">
        <v>68</v>
      </c>
      <c r="F159" s="373" t="s">
        <v>3</v>
      </c>
      <c r="G159" s="373"/>
      <c r="H159" s="97" t="s">
        <v>116</v>
      </c>
      <c r="I159" s="119" t="s">
        <v>117</v>
      </c>
    </row>
    <row r="160" spans="2:9" ht="16.5" customHeight="1">
      <c r="B160" s="12">
        <v>1</v>
      </c>
      <c r="C160" s="120" t="s">
        <v>17</v>
      </c>
      <c r="D160" s="121" t="s">
        <v>123</v>
      </c>
      <c r="E160" s="17">
        <v>1.1000000000000001</v>
      </c>
      <c r="F160" s="18">
        <v>8</v>
      </c>
      <c r="G160" s="24" t="s">
        <v>13</v>
      </c>
      <c r="H160" s="75">
        <v>600</v>
      </c>
      <c r="I160" s="19">
        <f>H160*F160*E160</f>
        <v>5280</v>
      </c>
    </row>
    <row r="161" spans="2:9" ht="16.5" customHeight="1">
      <c r="B161" s="9">
        <v>2</v>
      </c>
      <c r="C161" s="81" t="s">
        <v>106</v>
      </c>
      <c r="D161" s="11" t="s">
        <v>124</v>
      </c>
      <c r="E161" s="6">
        <v>1.2</v>
      </c>
      <c r="F161" s="8">
        <v>8</v>
      </c>
      <c r="G161" s="15" t="s">
        <v>13</v>
      </c>
      <c r="H161" s="4">
        <v>2200</v>
      </c>
      <c r="I161" s="5">
        <f t="shared" ref="I161:I176" si="7">H161*F161*E161</f>
        <v>21120</v>
      </c>
    </row>
    <row r="162" spans="2:9" ht="16.5" customHeight="1">
      <c r="B162" s="9">
        <v>3</v>
      </c>
      <c r="C162" s="81" t="s">
        <v>30</v>
      </c>
      <c r="D162" s="11"/>
      <c r="E162" s="6">
        <v>1.2</v>
      </c>
      <c r="F162" s="8">
        <v>58</v>
      </c>
      <c r="G162" s="3" t="s">
        <v>9</v>
      </c>
      <c r="H162" s="4">
        <v>36</v>
      </c>
      <c r="I162" s="5">
        <f t="shared" si="7"/>
        <v>2505.6</v>
      </c>
    </row>
    <row r="163" spans="2:9" ht="16.5" customHeight="1">
      <c r="B163" s="9">
        <v>4</v>
      </c>
      <c r="C163" s="81" t="s">
        <v>125</v>
      </c>
      <c r="D163" s="11" t="s">
        <v>126</v>
      </c>
      <c r="E163" s="6">
        <v>1.1000000000000001</v>
      </c>
      <c r="F163" s="8">
        <v>98</v>
      </c>
      <c r="G163" s="3" t="s">
        <v>1</v>
      </c>
      <c r="H163" s="4">
        <v>99</v>
      </c>
      <c r="I163" s="5">
        <f t="shared" si="7"/>
        <v>10672.2</v>
      </c>
    </row>
    <row r="164" spans="2:9" ht="16.5" customHeight="1">
      <c r="B164" s="9">
        <v>4</v>
      </c>
      <c r="C164" s="81" t="s">
        <v>127</v>
      </c>
      <c r="D164" s="11" t="s">
        <v>126</v>
      </c>
      <c r="E164" s="6">
        <v>1.1000000000000001</v>
      </c>
      <c r="F164" s="8">
        <v>36</v>
      </c>
      <c r="G164" s="3" t="s">
        <v>1</v>
      </c>
      <c r="H164" s="4">
        <v>99</v>
      </c>
      <c r="I164" s="5">
        <f t="shared" si="7"/>
        <v>3920.4</v>
      </c>
    </row>
    <row r="165" spans="2:9" ht="16.5" customHeight="1">
      <c r="B165" s="9">
        <v>5</v>
      </c>
      <c r="C165" s="81" t="s">
        <v>125</v>
      </c>
      <c r="D165" s="11" t="s">
        <v>128</v>
      </c>
      <c r="E165" s="6">
        <v>1.1000000000000001</v>
      </c>
      <c r="F165" s="8">
        <v>31</v>
      </c>
      <c r="G165" s="3" t="s">
        <v>1</v>
      </c>
      <c r="H165" s="4">
        <v>187</v>
      </c>
      <c r="I165" s="5">
        <f t="shared" si="7"/>
        <v>6376.7000000000007</v>
      </c>
    </row>
    <row r="166" spans="2:9" ht="16.5" customHeight="1">
      <c r="B166" s="9">
        <v>6</v>
      </c>
      <c r="C166" s="81" t="s">
        <v>129</v>
      </c>
      <c r="D166" s="11" t="s">
        <v>126</v>
      </c>
      <c r="E166" s="6">
        <v>1.1000000000000001</v>
      </c>
      <c r="F166" s="8">
        <v>7</v>
      </c>
      <c r="G166" s="3" t="s">
        <v>1</v>
      </c>
      <c r="H166" s="4">
        <v>132</v>
      </c>
      <c r="I166" s="5">
        <f t="shared" si="7"/>
        <v>1016.4000000000001</v>
      </c>
    </row>
    <row r="167" spans="2:9" ht="16.5" customHeight="1">
      <c r="B167" s="9">
        <v>7</v>
      </c>
      <c r="C167" s="81" t="s">
        <v>129</v>
      </c>
      <c r="D167" s="11" t="s">
        <v>128</v>
      </c>
      <c r="E167" s="6">
        <v>1.1000000000000001</v>
      </c>
      <c r="F167" s="8">
        <v>15</v>
      </c>
      <c r="G167" s="3" t="s">
        <v>1</v>
      </c>
      <c r="H167" s="4">
        <v>187</v>
      </c>
      <c r="I167" s="5">
        <f t="shared" si="7"/>
        <v>3085.5000000000005</v>
      </c>
    </row>
    <row r="168" spans="2:9" ht="16.5" customHeight="1">
      <c r="B168" s="9">
        <v>8</v>
      </c>
      <c r="C168" s="81" t="s">
        <v>130</v>
      </c>
      <c r="D168" s="11" t="s">
        <v>126</v>
      </c>
      <c r="E168" s="6">
        <v>1</v>
      </c>
      <c r="F168" s="8">
        <v>2</v>
      </c>
      <c r="G168" s="3" t="s">
        <v>10</v>
      </c>
      <c r="H168" s="4">
        <v>83</v>
      </c>
      <c r="I168" s="5">
        <f t="shared" si="7"/>
        <v>166</v>
      </c>
    </row>
    <row r="169" spans="2:9" ht="16.5" customHeight="1">
      <c r="B169" s="9">
        <v>9</v>
      </c>
      <c r="C169" s="81" t="s">
        <v>130</v>
      </c>
      <c r="D169" s="11" t="s">
        <v>128</v>
      </c>
      <c r="E169" s="6">
        <v>1</v>
      </c>
      <c r="F169" s="8">
        <v>2</v>
      </c>
      <c r="G169" s="3" t="s">
        <v>10</v>
      </c>
      <c r="H169" s="4">
        <v>160</v>
      </c>
      <c r="I169" s="5">
        <f t="shared" si="7"/>
        <v>320</v>
      </c>
    </row>
    <row r="170" spans="2:9" ht="16.5" customHeight="1">
      <c r="B170" s="9">
        <v>10</v>
      </c>
      <c r="C170" s="81" t="s">
        <v>131</v>
      </c>
      <c r="D170" s="11" t="s">
        <v>126</v>
      </c>
      <c r="E170" s="6">
        <v>1</v>
      </c>
      <c r="F170" s="8">
        <v>1</v>
      </c>
      <c r="G170" s="3" t="s">
        <v>10</v>
      </c>
      <c r="H170" s="4">
        <v>104</v>
      </c>
      <c r="I170" s="5">
        <f t="shared" si="7"/>
        <v>104</v>
      </c>
    </row>
    <row r="171" spans="2:9" ht="16.5" customHeight="1">
      <c r="B171" s="9">
        <v>11</v>
      </c>
      <c r="C171" s="81" t="s">
        <v>132</v>
      </c>
      <c r="D171" s="122" t="s">
        <v>133</v>
      </c>
      <c r="E171" s="7">
        <v>1</v>
      </c>
      <c r="F171" s="8">
        <v>4</v>
      </c>
      <c r="G171" s="3" t="s">
        <v>10</v>
      </c>
      <c r="H171" s="4">
        <v>149</v>
      </c>
      <c r="I171" s="5">
        <f t="shared" si="7"/>
        <v>596</v>
      </c>
    </row>
    <row r="172" spans="2:9" ht="16.5" customHeight="1">
      <c r="B172" s="9">
        <v>12</v>
      </c>
      <c r="C172" s="81" t="s">
        <v>132</v>
      </c>
      <c r="D172" s="122" t="s">
        <v>134</v>
      </c>
      <c r="E172" s="7">
        <v>1</v>
      </c>
      <c r="F172" s="8">
        <v>2</v>
      </c>
      <c r="G172" s="3" t="s">
        <v>10</v>
      </c>
      <c r="H172" s="4">
        <v>209</v>
      </c>
      <c r="I172" s="5">
        <f t="shared" si="7"/>
        <v>418</v>
      </c>
    </row>
    <row r="173" spans="2:9" ht="16.5" customHeight="1">
      <c r="B173" s="9">
        <v>13</v>
      </c>
      <c r="C173" s="81" t="s">
        <v>135</v>
      </c>
      <c r="D173" s="11" t="s">
        <v>136</v>
      </c>
      <c r="E173" s="6">
        <v>1</v>
      </c>
      <c r="F173" s="8">
        <v>1</v>
      </c>
      <c r="G173" s="3" t="s">
        <v>10</v>
      </c>
      <c r="H173" s="4">
        <v>121</v>
      </c>
      <c r="I173" s="5">
        <f t="shared" si="7"/>
        <v>121</v>
      </c>
    </row>
    <row r="174" spans="2:9" ht="16.5" customHeight="1">
      <c r="B174" s="9">
        <v>14</v>
      </c>
      <c r="C174" s="81" t="s">
        <v>137</v>
      </c>
      <c r="D174" s="11" t="s">
        <v>126</v>
      </c>
      <c r="E174" s="6">
        <v>1</v>
      </c>
      <c r="F174" s="8">
        <v>3</v>
      </c>
      <c r="G174" s="3" t="s">
        <v>10</v>
      </c>
      <c r="H174" s="4">
        <v>33</v>
      </c>
      <c r="I174" s="5">
        <f t="shared" si="7"/>
        <v>99</v>
      </c>
    </row>
    <row r="175" spans="2:9" ht="16.5" customHeight="1">
      <c r="B175" s="9">
        <v>15</v>
      </c>
      <c r="C175" s="81" t="s">
        <v>138</v>
      </c>
      <c r="D175" s="11" t="s">
        <v>126</v>
      </c>
      <c r="E175" s="6">
        <v>1</v>
      </c>
      <c r="F175" s="8">
        <v>2</v>
      </c>
      <c r="G175" s="3" t="s">
        <v>10</v>
      </c>
      <c r="H175" s="4">
        <v>66</v>
      </c>
      <c r="I175" s="5">
        <f t="shared" si="7"/>
        <v>132</v>
      </c>
    </row>
    <row r="176" spans="2:9" ht="16.5" customHeight="1" thickBot="1">
      <c r="B176" s="44">
        <v>16</v>
      </c>
      <c r="C176" s="79" t="s">
        <v>138</v>
      </c>
      <c r="D176" s="123" t="s">
        <v>128</v>
      </c>
      <c r="E176" s="45">
        <v>1</v>
      </c>
      <c r="F176" s="46">
        <v>1</v>
      </c>
      <c r="G176" s="47" t="s">
        <v>10</v>
      </c>
      <c r="H176" s="48">
        <v>165</v>
      </c>
      <c r="I176" s="49">
        <f t="shared" si="7"/>
        <v>165</v>
      </c>
    </row>
    <row r="177" spans="2:9" ht="16.5" customHeight="1">
      <c r="B177" s="359" t="s">
        <v>139</v>
      </c>
      <c r="C177" s="360"/>
      <c r="D177" s="360"/>
      <c r="E177" s="360"/>
      <c r="F177" s="360"/>
      <c r="G177" s="360"/>
      <c r="H177" s="361"/>
      <c r="I177" s="113">
        <f>SUM(I160:I176)</f>
        <v>56097.80000000001</v>
      </c>
    </row>
    <row r="178" spans="2:9" ht="16.5" customHeight="1">
      <c r="B178" s="362" t="s">
        <v>75</v>
      </c>
      <c r="C178" s="363"/>
      <c r="D178" s="363"/>
      <c r="E178" s="363"/>
      <c r="F178" s="363"/>
      <c r="G178" s="363"/>
      <c r="H178" s="364"/>
      <c r="I178" s="5">
        <f>I177*0.12</f>
        <v>6731.7360000000008</v>
      </c>
    </row>
    <row r="179" spans="2:9" ht="16.5" customHeight="1" thickBot="1">
      <c r="B179" s="365" t="s">
        <v>76</v>
      </c>
      <c r="C179" s="366"/>
      <c r="D179" s="366"/>
      <c r="E179" s="366"/>
      <c r="F179" s="366"/>
      <c r="G179" s="366"/>
      <c r="H179" s="366"/>
      <c r="I179" s="124">
        <f>SUM(I177:I178)</f>
        <v>62829.536000000007</v>
      </c>
    </row>
    <row r="180" spans="2:9" ht="16.5" customHeight="1" thickBot="1">
      <c r="B180" s="367" t="s">
        <v>140</v>
      </c>
      <c r="C180" s="368"/>
      <c r="D180" s="368"/>
      <c r="E180" s="368"/>
      <c r="F180" s="368"/>
      <c r="G180" s="368"/>
      <c r="H180" s="368"/>
      <c r="I180" s="125">
        <f>I157+I179</f>
        <v>110050.83600000001</v>
      </c>
    </row>
    <row r="181" spans="2:9" ht="16.5" customHeight="1" thickBot="1"/>
    <row r="182" spans="2:9" ht="16.5" customHeight="1" thickBot="1">
      <c r="B182" s="515" t="s">
        <v>463</v>
      </c>
      <c r="C182" s="516"/>
      <c r="D182" s="516"/>
      <c r="E182" s="516"/>
      <c r="F182" s="516"/>
      <c r="G182" s="516"/>
      <c r="H182" s="517"/>
    </row>
    <row r="183" spans="2:9" ht="16.5" customHeight="1" thickBot="1">
      <c r="B183" s="126"/>
      <c r="C183" s="126"/>
      <c r="D183" s="126"/>
      <c r="E183" s="126"/>
      <c r="F183" s="126"/>
      <c r="G183" s="126"/>
      <c r="H183" s="126"/>
    </row>
    <row r="184" spans="2:9" ht="16.5" customHeight="1" thickBot="1">
      <c r="B184" s="425" t="s">
        <v>141</v>
      </c>
      <c r="C184" s="426"/>
      <c r="D184" s="426"/>
      <c r="E184" s="426"/>
      <c r="F184" s="426"/>
      <c r="G184" s="426"/>
      <c r="H184" s="427"/>
    </row>
    <row r="185" spans="2:9" ht="16.5" customHeight="1" thickBot="1">
      <c r="B185" s="127" t="s">
        <v>142</v>
      </c>
      <c r="C185" s="441" t="s">
        <v>67</v>
      </c>
      <c r="D185" s="441"/>
      <c r="E185" s="128" t="s">
        <v>3</v>
      </c>
      <c r="F185" s="129" t="s">
        <v>143</v>
      </c>
      <c r="G185" s="130" t="s">
        <v>116</v>
      </c>
      <c r="H185" s="131" t="s">
        <v>117</v>
      </c>
    </row>
    <row r="186" spans="2:9" ht="16.5" customHeight="1">
      <c r="B186" s="132">
        <v>1</v>
      </c>
      <c r="C186" s="438" t="s">
        <v>144</v>
      </c>
      <c r="D186" s="438"/>
      <c r="E186" s="133">
        <v>7</v>
      </c>
      <c r="F186" s="134" t="s">
        <v>10</v>
      </c>
      <c r="G186" s="135">
        <v>2180</v>
      </c>
      <c r="H186" s="136">
        <f t="shared" ref="H186:H191" si="8">E186*G186</f>
        <v>15260</v>
      </c>
    </row>
    <row r="187" spans="2:9" ht="16.5" customHeight="1">
      <c r="B187" s="137">
        <f>B186+1</f>
        <v>2</v>
      </c>
      <c r="C187" s="439" t="s">
        <v>145</v>
      </c>
      <c r="D187" s="439"/>
      <c r="E187" s="138">
        <v>13</v>
      </c>
      <c r="F187" s="139" t="s">
        <v>10</v>
      </c>
      <c r="G187" s="140">
        <v>1910</v>
      </c>
      <c r="H187" s="141">
        <f t="shared" si="8"/>
        <v>24830</v>
      </c>
    </row>
    <row r="188" spans="2:9" ht="16.5" customHeight="1">
      <c r="B188" s="137">
        <f>B187+1</f>
        <v>3</v>
      </c>
      <c r="C188" s="440" t="s">
        <v>146</v>
      </c>
      <c r="D188" s="440"/>
      <c r="E188" s="138">
        <v>2</v>
      </c>
      <c r="F188" s="139" t="s">
        <v>10</v>
      </c>
      <c r="G188" s="140">
        <v>1475</v>
      </c>
      <c r="H188" s="141">
        <f t="shared" si="8"/>
        <v>2950</v>
      </c>
    </row>
    <row r="189" spans="2:9" ht="16.5" customHeight="1">
      <c r="B189" s="137">
        <f>B188+1</f>
        <v>4</v>
      </c>
      <c r="C189" s="440" t="s">
        <v>147</v>
      </c>
      <c r="D189" s="440"/>
      <c r="E189" s="138">
        <v>5</v>
      </c>
      <c r="F189" s="139" t="s">
        <v>10</v>
      </c>
      <c r="G189" s="140">
        <v>2990</v>
      </c>
      <c r="H189" s="141">
        <f t="shared" si="8"/>
        <v>14950</v>
      </c>
    </row>
    <row r="190" spans="2:9" ht="16.5" customHeight="1">
      <c r="B190" s="137">
        <f>B189+1</f>
        <v>5</v>
      </c>
      <c r="C190" s="440" t="s">
        <v>148</v>
      </c>
      <c r="D190" s="440"/>
      <c r="E190" s="138">
        <v>2</v>
      </c>
      <c r="F190" s="139" t="s">
        <v>10</v>
      </c>
      <c r="G190" s="140">
        <v>2990</v>
      </c>
      <c r="H190" s="141">
        <f t="shared" si="8"/>
        <v>5980</v>
      </c>
    </row>
    <row r="191" spans="2:9" ht="16.5" customHeight="1" thickBot="1">
      <c r="B191" s="142">
        <f>B190+1</f>
        <v>6</v>
      </c>
      <c r="C191" s="435" t="s">
        <v>149</v>
      </c>
      <c r="D191" s="435"/>
      <c r="E191" s="143">
        <v>2</v>
      </c>
      <c r="F191" s="144" t="s">
        <v>10</v>
      </c>
      <c r="G191" s="145">
        <v>700</v>
      </c>
      <c r="H191" s="146">
        <f t="shared" si="8"/>
        <v>1400</v>
      </c>
    </row>
    <row r="192" spans="2:9" ht="16.5" customHeight="1">
      <c r="B192" s="436" t="s">
        <v>150</v>
      </c>
      <c r="C192" s="437"/>
      <c r="D192" s="437"/>
      <c r="E192" s="437"/>
      <c r="F192" s="437"/>
      <c r="G192" s="437"/>
      <c r="H192" s="147">
        <f>SUM(H186:H191)</f>
        <v>65370</v>
      </c>
    </row>
    <row r="193" spans="2:8" ht="16.5" customHeight="1">
      <c r="B193" s="415" t="s">
        <v>75</v>
      </c>
      <c r="C193" s="416"/>
      <c r="D193" s="416"/>
      <c r="E193" s="416"/>
      <c r="F193" s="416"/>
      <c r="G193" s="416"/>
      <c r="H193" s="148">
        <f>H192*0.12</f>
        <v>7844.4</v>
      </c>
    </row>
    <row r="194" spans="2:8" ht="16.5" customHeight="1" thickBot="1">
      <c r="B194" s="417" t="s">
        <v>76</v>
      </c>
      <c r="C194" s="418"/>
      <c r="D194" s="418"/>
      <c r="E194" s="418"/>
      <c r="F194" s="418"/>
      <c r="G194" s="418"/>
      <c r="H194" s="149">
        <f>SUM(H192:H193)</f>
        <v>73214.399999999994</v>
      </c>
    </row>
    <row r="195" spans="2:8" ht="16.5" customHeight="1" thickBot="1">
      <c r="B195" s="150"/>
      <c r="C195" s="150"/>
      <c r="D195" s="150"/>
      <c r="E195" s="150"/>
      <c r="F195" s="150"/>
      <c r="G195" s="150"/>
      <c r="H195" s="151"/>
    </row>
    <row r="196" spans="2:8" ht="16.5" customHeight="1" thickBot="1">
      <c r="B196" s="524" t="s">
        <v>151</v>
      </c>
      <c r="C196" s="525"/>
      <c r="D196" s="525"/>
      <c r="E196" s="525"/>
      <c r="F196" s="525"/>
      <c r="G196" s="525"/>
      <c r="H196" s="526"/>
    </row>
    <row r="197" spans="2:8" ht="16.5" customHeight="1" thickBot="1">
      <c r="B197" s="428" t="s">
        <v>8</v>
      </c>
      <c r="C197" s="429"/>
      <c r="D197" s="429"/>
      <c r="E197" s="429"/>
      <c r="F197" s="429"/>
      <c r="G197" s="429"/>
      <c r="H197" s="430"/>
    </row>
    <row r="198" spans="2:8" ht="16.5" customHeight="1" thickBot="1">
      <c r="B198" s="152" t="s">
        <v>152</v>
      </c>
      <c r="C198" s="153" t="s">
        <v>67</v>
      </c>
      <c r="D198" s="153" t="s">
        <v>68</v>
      </c>
      <c r="E198" s="153" t="s">
        <v>3</v>
      </c>
      <c r="F198" s="153" t="s">
        <v>153</v>
      </c>
      <c r="G198" s="153" t="s">
        <v>116</v>
      </c>
      <c r="H198" s="154" t="s">
        <v>117</v>
      </c>
    </row>
    <row r="199" spans="2:8" ht="16.5" customHeight="1">
      <c r="B199" s="155"/>
      <c r="C199" s="156" t="s">
        <v>154</v>
      </c>
      <c r="D199" s="431"/>
      <c r="E199" s="431"/>
      <c r="F199" s="431"/>
      <c r="G199" s="431"/>
      <c r="H199" s="432"/>
    </row>
    <row r="200" spans="2:8" ht="16.5" customHeight="1">
      <c r="B200" s="157">
        <v>1</v>
      </c>
      <c r="C200" s="158" t="s">
        <v>155</v>
      </c>
      <c r="D200" s="159">
        <v>1.2</v>
      </c>
      <c r="E200" s="160">
        <v>78</v>
      </c>
      <c r="F200" s="138" t="s">
        <v>1</v>
      </c>
      <c r="G200" s="160">
        <v>196</v>
      </c>
      <c r="H200" s="161">
        <f t="shared" ref="H200:H208" si="9">D200*E200*G200</f>
        <v>18345.599999999999</v>
      </c>
    </row>
    <row r="201" spans="2:8" ht="16.5" customHeight="1">
      <c r="B201" s="157">
        <v>2</v>
      </c>
      <c r="C201" s="158" t="s">
        <v>156</v>
      </c>
      <c r="D201" s="159">
        <v>1.2</v>
      </c>
      <c r="E201" s="160">
        <v>30</v>
      </c>
      <c r="F201" s="138" t="s">
        <v>1</v>
      </c>
      <c r="G201" s="160">
        <v>132</v>
      </c>
      <c r="H201" s="161">
        <f t="shared" si="9"/>
        <v>4752</v>
      </c>
    </row>
    <row r="202" spans="2:8" ht="16.5" customHeight="1">
      <c r="B202" s="157">
        <v>3</v>
      </c>
      <c r="C202" s="158" t="s">
        <v>157</v>
      </c>
      <c r="D202" s="159">
        <v>1.2</v>
      </c>
      <c r="E202" s="160">
        <v>636</v>
      </c>
      <c r="F202" s="138" t="s">
        <v>1</v>
      </c>
      <c r="G202" s="160">
        <v>94</v>
      </c>
      <c r="H202" s="161">
        <f t="shared" si="9"/>
        <v>71740.799999999988</v>
      </c>
    </row>
    <row r="203" spans="2:8" ht="16.5" customHeight="1">
      <c r="B203" s="157">
        <v>4</v>
      </c>
      <c r="C203" s="158" t="s">
        <v>158</v>
      </c>
      <c r="D203" s="159">
        <v>1.2</v>
      </c>
      <c r="E203" s="160">
        <v>46</v>
      </c>
      <c r="F203" s="138" t="s">
        <v>1</v>
      </c>
      <c r="G203" s="160">
        <v>29</v>
      </c>
      <c r="H203" s="161">
        <f t="shared" si="9"/>
        <v>1600.8</v>
      </c>
    </row>
    <row r="204" spans="2:8" ht="16.5" customHeight="1">
      <c r="B204" s="157">
        <v>5</v>
      </c>
      <c r="C204" s="158" t="s">
        <v>159</v>
      </c>
      <c r="D204" s="159">
        <v>1</v>
      </c>
      <c r="E204" s="162">
        <v>32</v>
      </c>
      <c r="F204" s="138" t="s">
        <v>1</v>
      </c>
      <c r="G204" s="160">
        <v>220</v>
      </c>
      <c r="H204" s="161">
        <f t="shared" si="9"/>
        <v>7040</v>
      </c>
    </row>
    <row r="205" spans="2:8" ht="16.5" customHeight="1">
      <c r="B205" s="157">
        <v>6</v>
      </c>
      <c r="C205" s="158" t="s">
        <v>160</v>
      </c>
      <c r="D205" s="159">
        <v>1.2</v>
      </c>
      <c r="E205" s="160">
        <v>30</v>
      </c>
      <c r="F205" s="138" t="s">
        <v>1</v>
      </c>
      <c r="G205" s="160">
        <v>14</v>
      </c>
      <c r="H205" s="161">
        <f t="shared" si="9"/>
        <v>504</v>
      </c>
    </row>
    <row r="206" spans="2:8" ht="16.5" customHeight="1">
      <c r="B206" s="157">
        <v>7</v>
      </c>
      <c r="C206" s="158" t="s">
        <v>161</v>
      </c>
      <c r="D206" s="159">
        <v>1.2</v>
      </c>
      <c r="E206" s="160">
        <v>15</v>
      </c>
      <c r="F206" s="138" t="s">
        <v>1</v>
      </c>
      <c r="G206" s="160">
        <v>30</v>
      </c>
      <c r="H206" s="161">
        <f t="shared" si="9"/>
        <v>540</v>
      </c>
    </row>
    <row r="207" spans="2:8" ht="16.5" customHeight="1">
      <c r="B207" s="157">
        <v>8</v>
      </c>
      <c r="C207" s="158" t="s">
        <v>162</v>
      </c>
      <c r="D207" s="159">
        <v>1.2</v>
      </c>
      <c r="E207" s="160">
        <v>15</v>
      </c>
      <c r="F207" s="138" t="s">
        <v>1</v>
      </c>
      <c r="G207" s="160">
        <v>110</v>
      </c>
      <c r="H207" s="161">
        <f t="shared" si="9"/>
        <v>1980</v>
      </c>
    </row>
    <row r="208" spans="2:8" ht="16.5" customHeight="1">
      <c r="B208" s="157">
        <v>9</v>
      </c>
      <c r="C208" s="158" t="s">
        <v>163</v>
      </c>
      <c r="D208" s="159">
        <v>1</v>
      </c>
      <c r="E208" s="160">
        <v>170</v>
      </c>
      <c r="F208" s="138" t="s">
        <v>1</v>
      </c>
      <c r="G208" s="160">
        <v>21</v>
      </c>
      <c r="H208" s="161">
        <f t="shared" si="9"/>
        <v>3570</v>
      </c>
    </row>
    <row r="209" spans="2:8" ht="16.5" customHeight="1">
      <c r="B209" s="157"/>
      <c r="C209" s="163" t="s">
        <v>164</v>
      </c>
      <c r="D209" s="433"/>
      <c r="E209" s="433"/>
      <c r="F209" s="433"/>
      <c r="G209" s="433"/>
      <c r="H209" s="434"/>
    </row>
    <row r="210" spans="2:8" ht="16.5" customHeight="1">
      <c r="B210" s="157">
        <v>10</v>
      </c>
      <c r="C210" s="158" t="s">
        <v>165</v>
      </c>
      <c r="D210" s="159">
        <v>1</v>
      </c>
      <c r="E210" s="160">
        <v>6</v>
      </c>
      <c r="F210" s="138" t="s">
        <v>10</v>
      </c>
      <c r="G210" s="160">
        <v>350</v>
      </c>
      <c r="H210" s="161">
        <f t="shared" ref="H210:H214" si="10">D210*E210*G210</f>
        <v>2100</v>
      </c>
    </row>
    <row r="211" spans="2:8" ht="16.5" customHeight="1">
      <c r="B211" s="157">
        <v>11</v>
      </c>
      <c r="C211" s="158" t="s">
        <v>166</v>
      </c>
      <c r="D211" s="159">
        <v>1</v>
      </c>
      <c r="E211" s="160">
        <v>25</v>
      </c>
      <c r="F211" s="138" t="s">
        <v>72</v>
      </c>
      <c r="G211" s="160">
        <v>880</v>
      </c>
      <c r="H211" s="161">
        <f t="shared" si="10"/>
        <v>22000</v>
      </c>
    </row>
    <row r="212" spans="2:8" ht="16.5" customHeight="1">
      <c r="B212" s="157">
        <v>12</v>
      </c>
      <c r="C212" s="158" t="s">
        <v>167</v>
      </c>
      <c r="D212" s="159">
        <v>1</v>
      </c>
      <c r="E212" s="160">
        <v>4</v>
      </c>
      <c r="F212" s="138" t="s">
        <v>10</v>
      </c>
      <c r="G212" s="160">
        <v>450</v>
      </c>
      <c r="H212" s="161">
        <f t="shared" si="10"/>
        <v>1800</v>
      </c>
    </row>
    <row r="213" spans="2:8" ht="16.5" customHeight="1">
      <c r="B213" s="157">
        <v>13</v>
      </c>
      <c r="C213" s="158" t="s">
        <v>168</v>
      </c>
      <c r="D213" s="159">
        <v>1</v>
      </c>
      <c r="E213" s="160">
        <v>3</v>
      </c>
      <c r="F213" s="138" t="s">
        <v>10</v>
      </c>
      <c r="G213" s="162">
        <v>3751</v>
      </c>
      <c r="H213" s="161">
        <f t="shared" si="10"/>
        <v>11253</v>
      </c>
    </row>
    <row r="214" spans="2:8" ht="16.5" customHeight="1">
      <c r="B214" s="157">
        <v>14</v>
      </c>
      <c r="C214" s="158" t="s">
        <v>169</v>
      </c>
      <c r="D214" s="159">
        <v>1</v>
      </c>
      <c r="E214" s="160">
        <v>1</v>
      </c>
      <c r="F214" s="138" t="s">
        <v>72</v>
      </c>
      <c r="G214" s="160">
        <v>4500</v>
      </c>
      <c r="H214" s="161">
        <f t="shared" si="10"/>
        <v>4500</v>
      </c>
    </row>
    <row r="215" spans="2:8" ht="16.5" customHeight="1">
      <c r="B215" s="157"/>
      <c r="C215" s="163" t="s">
        <v>170</v>
      </c>
      <c r="D215" s="433"/>
      <c r="E215" s="433"/>
      <c r="F215" s="433"/>
      <c r="G215" s="433"/>
      <c r="H215" s="434"/>
    </row>
    <row r="216" spans="2:8" ht="16.5" customHeight="1">
      <c r="B216" s="157">
        <v>15</v>
      </c>
      <c r="C216" s="165" t="s">
        <v>171</v>
      </c>
      <c r="D216" s="166">
        <v>1</v>
      </c>
      <c r="E216" s="162">
        <v>9</v>
      </c>
      <c r="F216" s="167" t="s">
        <v>10</v>
      </c>
      <c r="G216" s="162">
        <v>470</v>
      </c>
      <c r="H216" s="161">
        <f t="shared" ref="H216:H218" si="11">D216*E216*G216</f>
        <v>4230</v>
      </c>
    </row>
    <row r="217" spans="2:8" ht="16.5" customHeight="1">
      <c r="B217" s="157">
        <v>16</v>
      </c>
      <c r="C217" s="158" t="s">
        <v>172</v>
      </c>
      <c r="D217" s="159">
        <v>1</v>
      </c>
      <c r="E217" s="160">
        <v>14</v>
      </c>
      <c r="F217" s="138" t="s">
        <v>10</v>
      </c>
      <c r="G217" s="160">
        <v>2350</v>
      </c>
      <c r="H217" s="161">
        <f t="shared" si="11"/>
        <v>32900</v>
      </c>
    </row>
    <row r="218" spans="2:8" ht="16.5" customHeight="1">
      <c r="B218" s="157">
        <v>17</v>
      </c>
      <c r="C218" s="158" t="s">
        <v>173</v>
      </c>
      <c r="D218" s="159">
        <v>1</v>
      </c>
      <c r="E218" s="160">
        <v>3</v>
      </c>
      <c r="F218" s="138" t="s">
        <v>10</v>
      </c>
      <c r="G218" s="160">
        <v>3850</v>
      </c>
      <c r="H218" s="161">
        <f t="shared" si="11"/>
        <v>11550</v>
      </c>
    </row>
    <row r="219" spans="2:8" ht="16.5" customHeight="1">
      <c r="B219" s="157"/>
      <c r="C219" s="163" t="s">
        <v>174</v>
      </c>
      <c r="D219" s="433"/>
      <c r="E219" s="433"/>
      <c r="F219" s="433"/>
      <c r="G219" s="433"/>
      <c r="H219" s="434"/>
    </row>
    <row r="220" spans="2:8" ht="16.5" customHeight="1">
      <c r="B220" s="157">
        <v>18</v>
      </c>
      <c r="C220" s="158" t="s">
        <v>175</v>
      </c>
      <c r="D220" s="159">
        <v>1</v>
      </c>
      <c r="E220" s="160">
        <v>20</v>
      </c>
      <c r="F220" s="138" t="s">
        <v>73</v>
      </c>
      <c r="G220" s="168">
        <v>190</v>
      </c>
      <c r="H220" s="161">
        <f>D220*E220*G220</f>
        <v>3800</v>
      </c>
    </row>
    <row r="221" spans="2:8" ht="16.5" customHeight="1">
      <c r="B221" s="157">
        <v>19</v>
      </c>
      <c r="C221" s="158" t="s">
        <v>176</v>
      </c>
      <c r="D221" s="159">
        <v>1</v>
      </c>
      <c r="E221" s="160">
        <v>25</v>
      </c>
      <c r="F221" s="138" t="s">
        <v>1</v>
      </c>
      <c r="G221" s="160">
        <v>525</v>
      </c>
      <c r="H221" s="161">
        <f>D221*E221*G221</f>
        <v>13125</v>
      </c>
    </row>
    <row r="222" spans="2:8" ht="16.5" customHeight="1">
      <c r="B222" s="157">
        <v>20</v>
      </c>
      <c r="C222" s="169" t="s">
        <v>177</v>
      </c>
      <c r="D222" s="159">
        <v>1.05</v>
      </c>
      <c r="E222" s="160">
        <v>12</v>
      </c>
      <c r="F222" s="170" t="s">
        <v>82</v>
      </c>
      <c r="G222" s="171">
        <v>115</v>
      </c>
      <c r="H222" s="161">
        <f t="shared" ref="H222:H225" si="12">D222*E222*G222</f>
        <v>1449.0000000000002</v>
      </c>
    </row>
    <row r="223" spans="2:8" ht="16.5" customHeight="1">
      <c r="B223" s="157">
        <v>21</v>
      </c>
      <c r="C223" s="169" t="s">
        <v>178</v>
      </c>
      <c r="D223" s="159">
        <v>1</v>
      </c>
      <c r="E223" s="160">
        <v>19</v>
      </c>
      <c r="F223" s="170" t="s">
        <v>72</v>
      </c>
      <c r="G223" s="171">
        <v>150</v>
      </c>
      <c r="H223" s="161">
        <f t="shared" si="12"/>
        <v>2850</v>
      </c>
    </row>
    <row r="224" spans="2:8" ht="16.5" customHeight="1">
      <c r="B224" s="157">
        <v>22</v>
      </c>
      <c r="C224" s="169" t="s">
        <v>179</v>
      </c>
      <c r="D224" s="159">
        <v>1</v>
      </c>
      <c r="E224" s="160">
        <v>40</v>
      </c>
      <c r="F224" s="170" t="s">
        <v>1</v>
      </c>
      <c r="G224" s="171">
        <v>37</v>
      </c>
      <c r="H224" s="161">
        <f t="shared" si="12"/>
        <v>1480</v>
      </c>
    </row>
    <row r="225" spans="2:8" ht="16.5" customHeight="1">
      <c r="B225" s="157">
        <v>23</v>
      </c>
      <c r="C225" s="172" t="s">
        <v>180</v>
      </c>
      <c r="D225" s="173">
        <v>1</v>
      </c>
      <c r="E225" s="160">
        <v>10</v>
      </c>
      <c r="F225" s="138" t="s">
        <v>181</v>
      </c>
      <c r="G225" s="173">
        <v>600</v>
      </c>
      <c r="H225" s="161">
        <f t="shared" si="12"/>
        <v>6000</v>
      </c>
    </row>
    <row r="226" spans="2:8" ht="16.5" customHeight="1" thickBot="1">
      <c r="B226" s="157">
        <v>24</v>
      </c>
      <c r="C226" s="174" t="s">
        <v>4</v>
      </c>
      <c r="D226" s="175">
        <v>1</v>
      </c>
      <c r="E226" s="176">
        <v>1</v>
      </c>
      <c r="F226" s="177" t="s">
        <v>72</v>
      </c>
      <c r="G226" s="178">
        <f>SUM(H200:H225)*0.07</f>
        <v>16037.714000000002</v>
      </c>
      <c r="H226" s="179">
        <f>D226*E226*G226</f>
        <v>16037.714000000002</v>
      </c>
    </row>
    <row r="227" spans="2:8" ht="16.5" customHeight="1">
      <c r="B227" s="423" t="s">
        <v>139</v>
      </c>
      <c r="C227" s="424"/>
      <c r="D227" s="424"/>
      <c r="E227" s="424"/>
      <c r="F227" s="424"/>
      <c r="G227" s="424"/>
      <c r="H227" s="180">
        <f>SUM(H199:H226)</f>
        <v>245147.91400000002</v>
      </c>
    </row>
    <row r="228" spans="2:8" ht="16.5" customHeight="1">
      <c r="B228" s="415" t="s">
        <v>75</v>
      </c>
      <c r="C228" s="416"/>
      <c r="D228" s="416"/>
      <c r="E228" s="416"/>
      <c r="F228" s="416"/>
      <c r="G228" s="416"/>
      <c r="H228" s="148">
        <f>H227*0.12</f>
        <v>29417.749680000001</v>
      </c>
    </row>
    <row r="229" spans="2:8" ht="16.5" customHeight="1" thickBot="1">
      <c r="B229" s="417" t="s">
        <v>76</v>
      </c>
      <c r="C229" s="418"/>
      <c r="D229" s="418"/>
      <c r="E229" s="418"/>
      <c r="F229" s="418"/>
      <c r="G229" s="418"/>
      <c r="H229" s="149">
        <f>SUM(H227:H228)</f>
        <v>274565.66368</v>
      </c>
    </row>
    <row r="230" spans="2:8" ht="16.5" customHeight="1" thickBot="1">
      <c r="B230" s="425" t="s">
        <v>29</v>
      </c>
      <c r="C230" s="426"/>
      <c r="D230" s="426"/>
      <c r="E230" s="426"/>
      <c r="F230" s="426"/>
      <c r="G230" s="426"/>
      <c r="H230" s="427"/>
    </row>
    <row r="231" spans="2:8" ht="16.5" customHeight="1" thickBot="1">
      <c r="B231" s="152" t="s">
        <v>152</v>
      </c>
      <c r="C231" s="153" t="s">
        <v>67</v>
      </c>
      <c r="D231" s="153" t="s">
        <v>5</v>
      </c>
      <c r="E231" s="181" t="s">
        <v>182</v>
      </c>
      <c r="F231" s="153" t="s">
        <v>153</v>
      </c>
      <c r="G231" s="153" t="s">
        <v>116</v>
      </c>
      <c r="H231" s="154" t="s">
        <v>117</v>
      </c>
    </row>
    <row r="232" spans="2:8" ht="16.5" customHeight="1">
      <c r="B232" s="155">
        <v>1</v>
      </c>
      <c r="C232" s="182" t="s">
        <v>183</v>
      </c>
      <c r="D232" s="183">
        <v>1.3</v>
      </c>
      <c r="E232" s="184">
        <v>55</v>
      </c>
      <c r="F232" s="133" t="s">
        <v>181</v>
      </c>
      <c r="G232" s="184">
        <v>450</v>
      </c>
      <c r="H232" s="185">
        <f>D232*E232*G232</f>
        <v>32175</v>
      </c>
    </row>
    <row r="233" spans="2:8" ht="16.5" customHeight="1">
      <c r="B233" s="157">
        <v>2</v>
      </c>
      <c r="C233" s="158" t="s">
        <v>184</v>
      </c>
      <c r="D233" s="159">
        <v>1</v>
      </c>
      <c r="E233" s="162">
        <v>10</v>
      </c>
      <c r="F233" s="138" t="s">
        <v>181</v>
      </c>
      <c r="G233" s="162">
        <v>380</v>
      </c>
      <c r="H233" s="161">
        <f t="shared" ref="H233:H256" si="13">D233*E233*G233</f>
        <v>3800</v>
      </c>
    </row>
    <row r="234" spans="2:8" ht="16.5" customHeight="1">
      <c r="B234" s="157">
        <v>3</v>
      </c>
      <c r="C234" s="158" t="s">
        <v>185</v>
      </c>
      <c r="D234" s="159">
        <v>1.3</v>
      </c>
      <c r="E234" s="162">
        <v>55</v>
      </c>
      <c r="F234" s="138" t="s">
        <v>181</v>
      </c>
      <c r="G234" s="162">
        <v>500</v>
      </c>
      <c r="H234" s="161">
        <f t="shared" si="13"/>
        <v>35750</v>
      </c>
    </row>
    <row r="235" spans="2:8" ht="16.5" customHeight="1">
      <c r="B235" s="157">
        <v>4</v>
      </c>
      <c r="C235" s="158" t="s">
        <v>186</v>
      </c>
      <c r="D235" s="159">
        <v>1</v>
      </c>
      <c r="E235" s="162">
        <v>32</v>
      </c>
      <c r="F235" s="138" t="s">
        <v>1</v>
      </c>
      <c r="G235" s="162">
        <v>180</v>
      </c>
      <c r="H235" s="161">
        <f t="shared" si="13"/>
        <v>5760</v>
      </c>
    </row>
    <row r="236" spans="2:8" ht="16.5" customHeight="1">
      <c r="B236" s="157">
        <v>5</v>
      </c>
      <c r="C236" s="158" t="s">
        <v>187</v>
      </c>
      <c r="D236" s="159">
        <v>1</v>
      </c>
      <c r="E236" s="160">
        <v>170</v>
      </c>
      <c r="F236" s="138" t="s">
        <v>1</v>
      </c>
      <c r="G236" s="162">
        <v>20</v>
      </c>
      <c r="H236" s="161">
        <f t="shared" si="13"/>
        <v>3400</v>
      </c>
    </row>
    <row r="237" spans="2:8" ht="16.5" customHeight="1">
      <c r="B237" s="157">
        <v>6</v>
      </c>
      <c r="C237" s="158" t="s">
        <v>188</v>
      </c>
      <c r="D237" s="159">
        <v>1</v>
      </c>
      <c r="E237" s="160">
        <v>685</v>
      </c>
      <c r="F237" s="138" t="s">
        <v>1</v>
      </c>
      <c r="G237" s="162">
        <v>20</v>
      </c>
      <c r="H237" s="161">
        <f t="shared" si="13"/>
        <v>13700</v>
      </c>
    </row>
    <row r="238" spans="2:8" ht="16.5" customHeight="1">
      <c r="B238" s="157">
        <v>7</v>
      </c>
      <c r="C238" s="158" t="s">
        <v>189</v>
      </c>
      <c r="D238" s="159">
        <v>1</v>
      </c>
      <c r="E238" s="162">
        <v>32</v>
      </c>
      <c r="F238" s="138" t="s">
        <v>1</v>
      </c>
      <c r="G238" s="162">
        <v>50</v>
      </c>
      <c r="H238" s="161">
        <f t="shared" si="13"/>
        <v>1600</v>
      </c>
    </row>
    <row r="239" spans="2:8" ht="16.5" customHeight="1">
      <c r="B239" s="157">
        <v>8</v>
      </c>
      <c r="C239" s="158" t="s">
        <v>190</v>
      </c>
      <c r="D239" s="159">
        <v>1</v>
      </c>
      <c r="E239" s="160">
        <v>30</v>
      </c>
      <c r="F239" s="138" t="s">
        <v>1</v>
      </c>
      <c r="G239" s="162">
        <v>20</v>
      </c>
      <c r="H239" s="161">
        <f t="shared" si="13"/>
        <v>600</v>
      </c>
    </row>
    <row r="240" spans="2:8" ht="16.5" customHeight="1">
      <c r="B240" s="157">
        <v>9</v>
      </c>
      <c r="C240" s="158" t="s">
        <v>191</v>
      </c>
      <c r="D240" s="159">
        <v>1</v>
      </c>
      <c r="E240" s="160">
        <v>15</v>
      </c>
      <c r="F240" s="138" t="s">
        <v>1</v>
      </c>
      <c r="G240" s="162">
        <v>20</v>
      </c>
      <c r="H240" s="161">
        <f t="shared" si="13"/>
        <v>300</v>
      </c>
    </row>
    <row r="241" spans="2:8" ht="16.5" customHeight="1">
      <c r="B241" s="157">
        <v>10</v>
      </c>
      <c r="C241" s="158" t="s">
        <v>192</v>
      </c>
      <c r="D241" s="159">
        <v>1</v>
      </c>
      <c r="E241" s="160">
        <v>15</v>
      </c>
      <c r="F241" s="138" t="s">
        <v>1</v>
      </c>
      <c r="G241" s="162">
        <v>20</v>
      </c>
      <c r="H241" s="161">
        <f t="shared" si="13"/>
        <v>300</v>
      </c>
    </row>
    <row r="242" spans="2:8" ht="16.5" customHeight="1">
      <c r="B242" s="157">
        <v>11</v>
      </c>
      <c r="C242" s="158" t="s">
        <v>193</v>
      </c>
      <c r="D242" s="159">
        <v>1</v>
      </c>
      <c r="E242" s="160">
        <v>1</v>
      </c>
      <c r="F242" s="138" t="s">
        <v>6</v>
      </c>
      <c r="G242" s="160">
        <v>18000</v>
      </c>
      <c r="H242" s="161">
        <f t="shared" si="13"/>
        <v>18000</v>
      </c>
    </row>
    <row r="243" spans="2:8" ht="16.5" customHeight="1">
      <c r="B243" s="157">
        <v>12</v>
      </c>
      <c r="C243" s="158" t="s">
        <v>194</v>
      </c>
      <c r="D243" s="159">
        <v>1</v>
      </c>
      <c r="E243" s="160">
        <v>19</v>
      </c>
      <c r="F243" s="138" t="s">
        <v>10</v>
      </c>
      <c r="G243" s="160">
        <v>1450</v>
      </c>
      <c r="H243" s="161">
        <f t="shared" si="13"/>
        <v>27550</v>
      </c>
    </row>
    <row r="244" spans="2:8" ht="16.5" customHeight="1">
      <c r="B244" s="157">
        <v>13</v>
      </c>
      <c r="C244" s="158" t="s">
        <v>195</v>
      </c>
      <c r="D244" s="159">
        <v>1</v>
      </c>
      <c r="E244" s="160">
        <v>19</v>
      </c>
      <c r="F244" s="138" t="s">
        <v>10</v>
      </c>
      <c r="G244" s="160">
        <v>1350</v>
      </c>
      <c r="H244" s="161">
        <f t="shared" si="13"/>
        <v>25650</v>
      </c>
    </row>
    <row r="245" spans="2:8" ht="16.5" customHeight="1">
      <c r="B245" s="157">
        <v>14</v>
      </c>
      <c r="C245" s="158" t="s">
        <v>196</v>
      </c>
      <c r="D245" s="159">
        <v>1</v>
      </c>
      <c r="E245" s="162">
        <v>2</v>
      </c>
      <c r="F245" s="138" t="s">
        <v>10</v>
      </c>
      <c r="G245" s="162">
        <v>1050</v>
      </c>
      <c r="H245" s="161">
        <f t="shared" si="13"/>
        <v>2100</v>
      </c>
    </row>
    <row r="246" spans="2:8" ht="16.5" customHeight="1">
      <c r="B246" s="157">
        <v>15</v>
      </c>
      <c r="C246" s="158" t="s">
        <v>197</v>
      </c>
      <c r="D246" s="159">
        <v>1</v>
      </c>
      <c r="E246" s="162">
        <v>2</v>
      </c>
      <c r="F246" s="138" t="s">
        <v>10</v>
      </c>
      <c r="G246" s="162">
        <v>1200</v>
      </c>
      <c r="H246" s="161">
        <f t="shared" si="13"/>
        <v>2400</v>
      </c>
    </row>
    <row r="247" spans="2:8" ht="16.5" customHeight="1">
      <c r="B247" s="157">
        <v>16</v>
      </c>
      <c r="C247" s="158" t="s">
        <v>198</v>
      </c>
      <c r="D247" s="159">
        <v>1</v>
      </c>
      <c r="E247" s="162">
        <v>2</v>
      </c>
      <c r="F247" s="138" t="s">
        <v>10</v>
      </c>
      <c r="G247" s="162">
        <v>1200</v>
      </c>
      <c r="H247" s="161">
        <f t="shared" si="13"/>
        <v>2400</v>
      </c>
    </row>
    <row r="248" spans="2:8" ht="16.5" customHeight="1">
      <c r="B248" s="157">
        <v>17</v>
      </c>
      <c r="C248" s="158" t="s">
        <v>199</v>
      </c>
      <c r="D248" s="159">
        <v>1</v>
      </c>
      <c r="E248" s="162">
        <v>5</v>
      </c>
      <c r="F248" s="138" t="s">
        <v>10</v>
      </c>
      <c r="G248" s="162">
        <v>900</v>
      </c>
      <c r="H248" s="161">
        <f t="shared" si="13"/>
        <v>4500</v>
      </c>
    </row>
    <row r="249" spans="2:8" ht="16.5" customHeight="1">
      <c r="B249" s="157">
        <v>18</v>
      </c>
      <c r="C249" s="158" t="s">
        <v>200</v>
      </c>
      <c r="D249" s="159">
        <v>1</v>
      </c>
      <c r="E249" s="162">
        <v>25</v>
      </c>
      <c r="F249" s="138" t="s">
        <v>10</v>
      </c>
      <c r="G249" s="162">
        <v>850</v>
      </c>
      <c r="H249" s="161">
        <f t="shared" si="13"/>
        <v>21250</v>
      </c>
    </row>
    <row r="250" spans="2:8" ht="16.5" customHeight="1">
      <c r="B250" s="157">
        <v>19</v>
      </c>
      <c r="C250" s="158" t="s">
        <v>201</v>
      </c>
      <c r="D250" s="159">
        <v>1</v>
      </c>
      <c r="E250" s="162">
        <v>4</v>
      </c>
      <c r="F250" s="138" t="s">
        <v>10</v>
      </c>
      <c r="G250" s="162">
        <v>750</v>
      </c>
      <c r="H250" s="161">
        <f t="shared" si="13"/>
        <v>3000</v>
      </c>
    </row>
    <row r="251" spans="2:8" ht="16.5" customHeight="1">
      <c r="B251" s="157">
        <v>20</v>
      </c>
      <c r="C251" s="158" t="s">
        <v>202</v>
      </c>
      <c r="D251" s="159">
        <v>1</v>
      </c>
      <c r="E251" s="162">
        <v>3</v>
      </c>
      <c r="F251" s="138" t="s">
        <v>10</v>
      </c>
      <c r="G251" s="162">
        <v>750</v>
      </c>
      <c r="H251" s="161">
        <f t="shared" si="13"/>
        <v>2250</v>
      </c>
    </row>
    <row r="252" spans="2:8" ht="16.5" customHeight="1">
      <c r="B252" s="157">
        <v>21</v>
      </c>
      <c r="C252" s="158" t="s">
        <v>203</v>
      </c>
      <c r="D252" s="159">
        <v>1</v>
      </c>
      <c r="E252" s="162">
        <v>3</v>
      </c>
      <c r="F252" s="138" t="s">
        <v>10</v>
      </c>
      <c r="G252" s="162">
        <v>25000</v>
      </c>
      <c r="H252" s="161">
        <f t="shared" si="13"/>
        <v>75000</v>
      </c>
    </row>
    <row r="253" spans="2:8" ht="16.5" customHeight="1">
      <c r="B253" s="157">
        <v>22</v>
      </c>
      <c r="C253" s="158" t="s">
        <v>204</v>
      </c>
      <c r="D253" s="159">
        <v>1</v>
      </c>
      <c r="E253" s="162">
        <v>6</v>
      </c>
      <c r="F253" s="138" t="s">
        <v>10</v>
      </c>
      <c r="G253" s="162">
        <v>1250</v>
      </c>
      <c r="H253" s="161">
        <f t="shared" si="13"/>
        <v>7500</v>
      </c>
    </row>
    <row r="254" spans="2:8" ht="16.5" customHeight="1">
      <c r="B254" s="157">
        <v>23</v>
      </c>
      <c r="C254" s="158" t="s">
        <v>205</v>
      </c>
      <c r="D254" s="159">
        <v>1</v>
      </c>
      <c r="E254" s="162">
        <f>E233</f>
        <v>10</v>
      </c>
      <c r="F254" s="138" t="s">
        <v>181</v>
      </c>
      <c r="G254" s="162">
        <v>900</v>
      </c>
      <c r="H254" s="161">
        <f t="shared" si="13"/>
        <v>9000</v>
      </c>
    </row>
    <row r="255" spans="2:8" ht="16.5" customHeight="1">
      <c r="B255" s="157">
        <v>24</v>
      </c>
      <c r="C255" s="158" t="s">
        <v>206</v>
      </c>
      <c r="D255" s="159">
        <v>1</v>
      </c>
      <c r="E255" s="162">
        <v>1</v>
      </c>
      <c r="F255" s="138" t="s">
        <v>6</v>
      </c>
      <c r="G255" s="162">
        <v>7500</v>
      </c>
      <c r="H255" s="161">
        <f t="shared" si="13"/>
        <v>7500</v>
      </c>
    </row>
    <row r="256" spans="2:8" ht="16.5" customHeight="1" thickBot="1">
      <c r="B256" s="186">
        <v>25</v>
      </c>
      <c r="C256" s="187" t="s">
        <v>207</v>
      </c>
      <c r="D256" s="188">
        <v>1</v>
      </c>
      <c r="E256" s="178">
        <v>1</v>
      </c>
      <c r="F256" s="189" t="s">
        <v>6</v>
      </c>
      <c r="G256" s="178">
        <f>H227*0.1</f>
        <v>24514.791400000002</v>
      </c>
      <c r="H256" s="179">
        <f t="shared" si="13"/>
        <v>24514.791400000002</v>
      </c>
    </row>
    <row r="257" spans="2:9" ht="16.5" customHeight="1">
      <c r="B257" s="423" t="s">
        <v>122</v>
      </c>
      <c r="C257" s="424"/>
      <c r="D257" s="424"/>
      <c r="E257" s="424"/>
      <c r="F257" s="424"/>
      <c r="G257" s="424"/>
      <c r="H257" s="180">
        <f>SUM(H232:H256)</f>
        <v>329999.79139999999</v>
      </c>
    </row>
    <row r="258" spans="2:9" ht="16.5" customHeight="1">
      <c r="B258" s="415" t="s">
        <v>78</v>
      </c>
      <c r="C258" s="416"/>
      <c r="D258" s="416"/>
      <c r="E258" s="416"/>
      <c r="F258" s="416"/>
      <c r="G258" s="416"/>
      <c r="H258" s="148">
        <f>H257*0.15</f>
        <v>49499.968709999994</v>
      </c>
    </row>
    <row r="259" spans="2:9" ht="16.5" customHeight="1" thickBot="1">
      <c r="B259" s="417" t="s">
        <v>76</v>
      </c>
      <c r="C259" s="418"/>
      <c r="D259" s="418"/>
      <c r="E259" s="418"/>
      <c r="F259" s="418"/>
      <c r="G259" s="418"/>
      <c r="H259" s="149">
        <f>SUM(H257:H258)</f>
        <v>379499.76010999997</v>
      </c>
    </row>
    <row r="260" spans="2:9" ht="16.5" customHeight="1" thickBot="1">
      <c r="B260" s="190"/>
      <c r="C260" s="191"/>
      <c r="D260" s="191"/>
      <c r="E260" s="191"/>
      <c r="F260" s="191"/>
      <c r="G260" s="191"/>
      <c r="H260" s="192"/>
    </row>
    <row r="261" spans="2:9" ht="16.5" customHeight="1" thickBot="1">
      <c r="B261" s="419" t="s">
        <v>208</v>
      </c>
      <c r="C261" s="420"/>
      <c r="D261" s="420"/>
      <c r="E261" s="420"/>
      <c r="F261" s="420"/>
      <c r="G261" s="420"/>
      <c r="H261" s="193">
        <f>H194+H229+H259</f>
        <v>727279.82379000005</v>
      </c>
    </row>
    <row r="262" spans="2:9" ht="16.5" customHeight="1">
      <c r="B262" s="421" t="s">
        <v>209</v>
      </c>
      <c r="C262" s="421"/>
      <c r="D262" s="421"/>
      <c r="E262" s="421"/>
      <c r="F262" s="421"/>
      <c r="G262" s="421"/>
      <c r="H262" s="194">
        <f>H194</f>
        <v>73214.399999999994</v>
      </c>
    </row>
    <row r="263" spans="2:9" ht="16.5" customHeight="1" thickBot="1">
      <c r="B263" s="422" t="s">
        <v>210</v>
      </c>
      <c r="C263" s="422"/>
      <c r="D263" s="422"/>
      <c r="E263" s="422"/>
      <c r="F263" s="422"/>
      <c r="G263" s="422"/>
      <c r="H263" s="195">
        <f>H204+H235</f>
        <v>12800</v>
      </c>
    </row>
    <row r="264" spans="2:9" ht="16.5" customHeight="1" thickBot="1">
      <c r="B264" s="410" t="s">
        <v>211</v>
      </c>
      <c r="C264" s="411"/>
      <c r="D264" s="411"/>
      <c r="E264" s="411"/>
      <c r="F264" s="411"/>
      <c r="G264" s="411"/>
      <c r="H264" s="196">
        <f>H261-H262-H263</f>
        <v>641265.42379000003</v>
      </c>
    </row>
    <row r="265" spans="2:9" ht="16.5" customHeight="1" thickBot="1"/>
    <row r="266" spans="2:9" ht="16.5" customHeight="1" thickBot="1">
      <c r="B266" s="515" t="s">
        <v>462</v>
      </c>
      <c r="C266" s="516"/>
      <c r="D266" s="516"/>
      <c r="E266" s="516"/>
      <c r="F266" s="516"/>
      <c r="G266" s="516"/>
      <c r="H266" s="516"/>
      <c r="I266" s="517"/>
    </row>
    <row r="267" spans="2:9" ht="16.5" customHeight="1" thickBot="1">
      <c r="B267" s="30"/>
      <c r="C267" s="29"/>
      <c r="D267" s="27"/>
      <c r="E267" s="27"/>
      <c r="F267" s="27"/>
      <c r="G267" s="27"/>
      <c r="H267" s="27"/>
      <c r="I267" s="31"/>
    </row>
    <row r="268" spans="2:9" ht="16.5" customHeight="1" thickBot="1">
      <c r="B268" s="382" t="s">
        <v>29</v>
      </c>
      <c r="C268" s="383"/>
      <c r="D268" s="384"/>
      <c r="E268" s="384"/>
      <c r="F268" s="384"/>
      <c r="G268" s="384"/>
      <c r="H268" s="384"/>
      <c r="I268" s="385"/>
    </row>
    <row r="269" spans="2:9" ht="16.5" customHeight="1" thickBot="1">
      <c r="B269" s="110" t="s">
        <v>2</v>
      </c>
      <c r="C269" s="412" t="s">
        <v>0</v>
      </c>
      <c r="D269" s="413"/>
      <c r="E269" s="414"/>
      <c r="F269" s="338" t="s">
        <v>3</v>
      </c>
      <c r="G269" s="338"/>
      <c r="H269" s="77" t="s">
        <v>116</v>
      </c>
      <c r="I269" s="111" t="s">
        <v>117</v>
      </c>
    </row>
    <row r="270" spans="2:9" ht="16.5" customHeight="1">
      <c r="B270" s="112">
        <v>1</v>
      </c>
      <c r="C270" s="377" t="s">
        <v>91</v>
      </c>
      <c r="D270" s="377"/>
      <c r="E270" s="377"/>
      <c r="F270" s="18">
        <v>3.5</v>
      </c>
      <c r="G270" s="24" t="s">
        <v>13</v>
      </c>
      <c r="H270" s="75">
        <v>650</v>
      </c>
      <c r="I270" s="19">
        <f t="shared" ref="I270:I289" si="14">F270*H270</f>
        <v>2275</v>
      </c>
    </row>
    <row r="271" spans="2:9" ht="16.5" customHeight="1">
      <c r="B271" s="25">
        <v>2</v>
      </c>
      <c r="C271" s="378" t="s">
        <v>212</v>
      </c>
      <c r="D271" s="378"/>
      <c r="E271" s="378"/>
      <c r="F271" s="8">
        <v>8</v>
      </c>
      <c r="G271" s="197" t="s">
        <v>9</v>
      </c>
      <c r="H271" s="4">
        <v>220</v>
      </c>
      <c r="I271" s="113">
        <f t="shared" si="14"/>
        <v>1760</v>
      </c>
    </row>
    <row r="272" spans="2:9" ht="16.5" customHeight="1">
      <c r="B272" s="25">
        <v>3</v>
      </c>
      <c r="C272" s="378" t="s">
        <v>15</v>
      </c>
      <c r="D272" s="378"/>
      <c r="E272" s="378"/>
      <c r="F272" s="8">
        <v>2</v>
      </c>
      <c r="G272" s="15" t="s">
        <v>13</v>
      </c>
      <c r="H272" s="4">
        <v>6000</v>
      </c>
      <c r="I272" s="113">
        <f t="shared" si="14"/>
        <v>12000</v>
      </c>
    </row>
    <row r="273" spans="2:9" ht="16.5" customHeight="1">
      <c r="B273" s="25">
        <v>4</v>
      </c>
      <c r="C273" s="378" t="s">
        <v>213</v>
      </c>
      <c r="D273" s="378"/>
      <c r="E273" s="378"/>
      <c r="F273" s="8">
        <v>1.4</v>
      </c>
      <c r="G273" s="15" t="s">
        <v>13</v>
      </c>
      <c r="H273" s="4">
        <v>4500</v>
      </c>
      <c r="I273" s="113">
        <f t="shared" si="14"/>
        <v>6300</v>
      </c>
    </row>
    <row r="274" spans="2:9" ht="16.5" customHeight="1">
      <c r="B274" s="25">
        <v>5</v>
      </c>
      <c r="C274" s="378" t="s">
        <v>214</v>
      </c>
      <c r="D274" s="378"/>
      <c r="E274" s="378"/>
      <c r="F274" s="8">
        <v>16</v>
      </c>
      <c r="G274" s="197" t="s">
        <v>9</v>
      </c>
      <c r="H274" s="4">
        <v>550</v>
      </c>
      <c r="I274" s="113">
        <f t="shared" si="14"/>
        <v>8800</v>
      </c>
    </row>
    <row r="275" spans="2:9" ht="16.5" customHeight="1">
      <c r="B275" s="25">
        <v>6</v>
      </c>
      <c r="C275" s="378" t="s">
        <v>215</v>
      </c>
      <c r="D275" s="378"/>
      <c r="E275" s="378"/>
      <c r="F275" s="8">
        <v>1</v>
      </c>
      <c r="G275" s="197" t="s">
        <v>6</v>
      </c>
      <c r="H275" s="4">
        <v>12000</v>
      </c>
      <c r="I275" s="113">
        <f t="shared" si="14"/>
        <v>12000</v>
      </c>
    </row>
    <row r="276" spans="2:9" ht="16.5" customHeight="1">
      <c r="B276" s="25">
        <v>7</v>
      </c>
      <c r="C276" s="378" t="s">
        <v>216</v>
      </c>
      <c r="D276" s="378"/>
      <c r="E276" s="378"/>
      <c r="F276" s="8">
        <v>2.6</v>
      </c>
      <c r="G276" s="197" t="s">
        <v>217</v>
      </c>
      <c r="H276" s="4">
        <v>500</v>
      </c>
      <c r="I276" s="113">
        <f t="shared" si="14"/>
        <v>1300</v>
      </c>
    </row>
    <row r="277" spans="2:9" ht="16.5" customHeight="1">
      <c r="B277" s="25">
        <v>8</v>
      </c>
      <c r="C277" s="378" t="s">
        <v>218</v>
      </c>
      <c r="D277" s="378"/>
      <c r="E277" s="378"/>
      <c r="F277" s="8">
        <v>4.2</v>
      </c>
      <c r="G277" s="197" t="s">
        <v>217</v>
      </c>
      <c r="H277" s="4">
        <v>850</v>
      </c>
      <c r="I277" s="113">
        <f t="shared" si="14"/>
        <v>3570</v>
      </c>
    </row>
    <row r="278" spans="2:9" ht="16.5" customHeight="1">
      <c r="B278" s="25">
        <v>9</v>
      </c>
      <c r="C278" s="378" t="s">
        <v>219</v>
      </c>
      <c r="D278" s="378"/>
      <c r="E278" s="378"/>
      <c r="F278" s="8">
        <v>4.7</v>
      </c>
      <c r="G278" s="197" t="s">
        <v>217</v>
      </c>
      <c r="H278" s="4">
        <v>650</v>
      </c>
      <c r="I278" s="113">
        <f t="shared" si="14"/>
        <v>3055</v>
      </c>
    </row>
    <row r="279" spans="2:9" ht="16.5" customHeight="1">
      <c r="B279" s="25">
        <v>10</v>
      </c>
      <c r="C279" s="378" t="s">
        <v>220</v>
      </c>
      <c r="D279" s="378"/>
      <c r="E279" s="378"/>
      <c r="F279" s="8">
        <v>8.9</v>
      </c>
      <c r="G279" s="197" t="s">
        <v>217</v>
      </c>
      <c r="H279" s="4">
        <v>80</v>
      </c>
      <c r="I279" s="113">
        <f t="shared" si="14"/>
        <v>712</v>
      </c>
    </row>
    <row r="280" spans="2:9" ht="16.5" customHeight="1">
      <c r="B280" s="25">
        <v>11</v>
      </c>
      <c r="C280" s="378" t="s">
        <v>221</v>
      </c>
      <c r="D280" s="378"/>
      <c r="E280" s="378"/>
      <c r="F280" s="8">
        <v>1</v>
      </c>
      <c r="G280" s="197" t="s">
        <v>6</v>
      </c>
      <c r="H280" s="4">
        <v>65000</v>
      </c>
      <c r="I280" s="113">
        <f t="shared" si="14"/>
        <v>65000</v>
      </c>
    </row>
    <row r="281" spans="2:9" ht="16.5" customHeight="1">
      <c r="B281" s="25">
        <v>12</v>
      </c>
      <c r="C281" s="378" t="s">
        <v>222</v>
      </c>
      <c r="D281" s="378"/>
      <c r="E281" s="378"/>
      <c r="F281" s="8">
        <v>1</v>
      </c>
      <c r="G281" s="197" t="s">
        <v>6</v>
      </c>
      <c r="H281" s="4">
        <v>8000</v>
      </c>
      <c r="I281" s="113">
        <f t="shared" si="14"/>
        <v>8000</v>
      </c>
    </row>
    <row r="282" spans="2:9" ht="16.5" customHeight="1">
      <c r="B282" s="25">
        <v>13</v>
      </c>
      <c r="C282" s="378" t="s">
        <v>223</v>
      </c>
      <c r="D282" s="378"/>
      <c r="E282" s="378"/>
      <c r="F282" s="8">
        <v>1</v>
      </c>
      <c r="G282" s="197" t="s">
        <v>6</v>
      </c>
      <c r="H282" s="4">
        <v>5500</v>
      </c>
      <c r="I282" s="113">
        <f t="shared" si="14"/>
        <v>5500</v>
      </c>
    </row>
    <row r="283" spans="2:9" ht="16.5" customHeight="1">
      <c r="B283" s="25">
        <v>14</v>
      </c>
      <c r="C283" s="378" t="s">
        <v>224</v>
      </c>
      <c r="D283" s="378"/>
      <c r="E283" s="378"/>
      <c r="F283" s="8">
        <v>1</v>
      </c>
      <c r="G283" s="197" t="s">
        <v>6</v>
      </c>
      <c r="H283" s="4">
        <v>40000</v>
      </c>
      <c r="I283" s="113">
        <f t="shared" si="14"/>
        <v>40000</v>
      </c>
    </row>
    <row r="284" spans="2:9" ht="16.5" customHeight="1">
      <c r="B284" s="25">
        <v>15</v>
      </c>
      <c r="C284" s="378" t="s">
        <v>225</v>
      </c>
      <c r="D284" s="378"/>
      <c r="E284" s="378"/>
      <c r="F284" s="8">
        <v>8</v>
      </c>
      <c r="G284" s="197" t="s">
        <v>9</v>
      </c>
      <c r="H284" s="4">
        <v>950</v>
      </c>
      <c r="I284" s="113">
        <f t="shared" si="14"/>
        <v>7600</v>
      </c>
    </row>
    <row r="285" spans="2:9" ht="16.5" customHeight="1">
      <c r="B285" s="25">
        <v>16</v>
      </c>
      <c r="C285" s="378" t="s">
        <v>226</v>
      </c>
      <c r="D285" s="378"/>
      <c r="E285" s="378"/>
      <c r="F285" s="8">
        <v>8</v>
      </c>
      <c r="G285" s="197" t="s">
        <v>1</v>
      </c>
      <c r="H285" s="4">
        <v>250</v>
      </c>
      <c r="I285" s="113">
        <f t="shared" si="14"/>
        <v>2000</v>
      </c>
    </row>
    <row r="286" spans="2:9" ht="16.5" customHeight="1">
      <c r="B286" s="25">
        <v>17</v>
      </c>
      <c r="C286" s="378" t="s">
        <v>227</v>
      </c>
      <c r="D286" s="378"/>
      <c r="E286" s="378"/>
      <c r="F286" s="8">
        <v>1</v>
      </c>
      <c r="G286" s="197" t="s">
        <v>6</v>
      </c>
      <c r="H286" s="4">
        <v>18000</v>
      </c>
      <c r="I286" s="113">
        <f t="shared" si="14"/>
        <v>18000</v>
      </c>
    </row>
    <row r="287" spans="2:9" ht="16.5" customHeight="1">
      <c r="B287" s="25">
        <v>18</v>
      </c>
      <c r="C287" s="378" t="s">
        <v>228</v>
      </c>
      <c r="D287" s="378"/>
      <c r="E287" s="378"/>
      <c r="F287" s="8">
        <v>1</v>
      </c>
      <c r="G287" s="197" t="s">
        <v>6</v>
      </c>
      <c r="H287" s="4">
        <v>6000</v>
      </c>
      <c r="I287" s="113">
        <f t="shared" si="14"/>
        <v>6000</v>
      </c>
    </row>
    <row r="288" spans="2:9" ht="16.5" customHeight="1">
      <c r="B288" s="25">
        <v>19</v>
      </c>
      <c r="C288" s="407" t="s">
        <v>229</v>
      </c>
      <c r="D288" s="408"/>
      <c r="E288" s="409"/>
      <c r="F288" s="8">
        <v>7</v>
      </c>
      <c r="G288" s="197" t="s">
        <v>9</v>
      </c>
      <c r="H288" s="4">
        <v>250</v>
      </c>
      <c r="I288" s="113">
        <f t="shared" si="14"/>
        <v>1750</v>
      </c>
    </row>
    <row r="289" spans="2:9" ht="16.5" customHeight="1" thickBot="1">
      <c r="B289" s="114">
        <v>20</v>
      </c>
      <c r="C289" s="358" t="s">
        <v>230</v>
      </c>
      <c r="D289" s="358"/>
      <c r="E289" s="358"/>
      <c r="F289" s="46">
        <v>1</v>
      </c>
      <c r="G289" s="198" t="s">
        <v>6</v>
      </c>
      <c r="H289" s="48">
        <v>4500</v>
      </c>
      <c r="I289" s="115">
        <f t="shared" si="14"/>
        <v>4500</v>
      </c>
    </row>
    <row r="290" spans="2:9" ht="16.5" customHeight="1">
      <c r="B290" s="369" t="s">
        <v>122</v>
      </c>
      <c r="C290" s="370"/>
      <c r="D290" s="370"/>
      <c r="E290" s="370"/>
      <c r="F290" s="370"/>
      <c r="G290" s="370"/>
      <c r="H290" s="370"/>
      <c r="I290" s="113">
        <f>SUM(I270:I289)</f>
        <v>210122</v>
      </c>
    </row>
    <row r="291" spans="2:9" ht="16.5" customHeight="1">
      <c r="B291" s="362" t="s">
        <v>78</v>
      </c>
      <c r="C291" s="363"/>
      <c r="D291" s="363"/>
      <c r="E291" s="363"/>
      <c r="F291" s="363"/>
      <c r="G291" s="363"/>
      <c r="H291" s="364"/>
      <c r="I291" s="5">
        <f>I290*0.15</f>
        <v>31518.3</v>
      </c>
    </row>
    <row r="292" spans="2:9" ht="16.5" customHeight="1" thickBot="1">
      <c r="B292" s="405" t="s">
        <v>76</v>
      </c>
      <c r="C292" s="406"/>
      <c r="D292" s="406"/>
      <c r="E292" s="406"/>
      <c r="F292" s="406"/>
      <c r="G292" s="406"/>
      <c r="H292" s="406"/>
      <c r="I292" s="116">
        <f>SUM(I290:I291)</f>
        <v>241640.3</v>
      </c>
    </row>
    <row r="293" spans="2:9" ht="16.5" customHeight="1" thickBot="1">
      <c r="B293" s="382" t="s">
        <v>8</v>
      </c>
      <c r="C293" s="383"/>
      <c r="D293" s="384"/>
      <c r="E293" s="384"/>
      <c r="F293" s="384"/>
      <c r="G293" s="384"/>
      <c r="H293" s="384"/>
      <c r="I293" s="385"/>
    </row>
    <row r="294" spans="2:9" ht="16.5" customHeight="1" thickBot="1">
      <c r="B294" s="117" t="s">
        <v>2</v>
      </c>
      <c r="C294" s="371" t="s">
        <v>67</v>
      </c>
      <c r="D294" s="372"/>
      <c r="E294" s="97" t="s">
        <v>68</v>
      </c>
      <c r="F294" s="373" t="s">
        <v>3</v>
      </c>
      <c r="G294" s="373"/>
      <c r="H294" s="97" t="s">
        <v>116</v>
      </c>
      <c r="I294" s="119" t="s">
        <v>117</v>
      </c>
    </row>
    <row r="295" spans="2:9" ht="16.5" customHeight="1">
      <c r="B295" s="12">
        <v>1</v>
      </c>
      <c r="C295" s="120" t="s">
        <v>17</v>
      </c>
      <c r="D295" s="199"/>
      <c r="E295" s="17">
        <v>1.1000000000000001</v>
      </c>
      <c r="F295" s="18">
        <v>1</v>
      </c>
      <c r="G295" s="24" t="s">
        <v>13</v>
      </c>
      <c r="H295" s="75">
        <v>600</v>
      </c>
      <c r="I295" s="19">
        <f>H295*F295*E295</f>
        <v>660</v>
      </c>
    </row>
    <row r="296" spans="2:9" ht="16.5" customHeight="1">
      <c r="B296" s="9">
        <v>2</v>
      </c>
      <c r="C296" s="81" t="s">
        <v>106</v>
      </c>
      <c r="D296" s="11" t="s">
        <v>19</v>
      </c>
      <c r="E296" s="6">
        <v>1.2</v>
      </c>
      <c r="F296" s="8">
        <v>1.2</v>
      </c>
      <c r="G296" s="15" t="s">
        <v>13</v>
      </c>
      <c r="H296" s="4">
        <v>2200</v>
      </c>
      <c r="I296" s="5">
        <f t="shared" ref="I296:I334" si="15">H296*F296*E296</f>
        <v>3168</v>
      </c>
    </row>
    <row r="297" spans="2:9" ht="16.5" customHeight="1">
      <c r="B297" s="9">
        <v>3</v>
      </c>
      <c r="C297" s="81" t="s">
        <v>30</v>
      </c>
      <c r="D297" s="200"/>
      <c r="E297" s="6">
        <v>1.2</v>
      </c>
      <c r="F297" s="8">
        <v>10</v>
      </c>
      <c r="G297" s="3" t="s">
        <v>9</v>
      </c>
      <c r="H297" s="4">
        <v>36</v>
      </c>
      <c r="I297" s="5">
        <f t="shared" si="15"/>
        <v>432</v>
      </c>
    </row>
    <row r="298" spans="2:9" ht="16.5" customHeight="1">
      <c r="B298" s="9">
        <v>4</v>
      </c>
      <c r="C298" s="81" t="s">
        <v>231</v>
      </c>
      <c r="D298" s="200"/>
      <c r="E298" s="6">
        <v>1.2</v>
      </c>
      <c r="F298" s="8">
        <v>10</v>
      </c>
      <c r="G298" s="3" t="s">
        <v>9</v>
      </c>
      <c r="H298" s="4">
        <v>16</v>
      </c>
      <c r="I298" s="5">
        <f t="shared" si="15"/>
        <v>192</v>
      </c>
    </row>
    <row r="299" spans="2:9" ht="16.5" customHeight="1">
      <c r="B299" s="9">
        <v>5</v>
      </c>
      <c r="C299" s="81" t="s">
        <v>20</v>
      </c>
      <c r="D299" s="11" t="s">
        <v>232</v>
      </c>
      <c r="E299" s="6">
        <v>1.05</v>
      </c>
      <c r="F299" s="8">
        <v>2</v>
      </c>
      <c r="G299" s="15" t="s">
        <v>13</v>
      </c>
      <c r="H299" s="4">
        <v>4400</v>
      </c>
      <c r="I299" s="5">
        <f t="shared" si="15"/>
        <v>9240</v>
      </c>
    </row>
    <row r="300" spans="2:9" ht="16.5" customHeight="1">
      <c r="B300" s="9">
        <v>6</v>
      </c>
      <c r="C300" s="81" t="s">
        <v>31</v>
      </c>
      <c r="D300" s="200"/>
      <c r="E300" s="6">
        <v>1.2</v>
      </c>
      <c r="F300" s="8">
        <v>20</v>
      </c>
      <c r="G300" s="3" t="s">
        <v>9</v>
      </c>
      <c r="H300" s="4">
        <v>115</v>
      </c>
      <c r="I300" s="5">
        <f t="shared" si="15"/>
        <v>2760</v>
      </c>
    </row>
    <row r="301" spans="2:9" ht="16.5" customHeight="1">
      <c r="B301" s="9">
        <v>7</v>
      </c>
      <c r="C301" s="81" t="s">
        <v>233</v>
      </c>
      <c r="D301" s="200"/>
      <c r="E301" s="6">
        <v>1.2</v>
      </c>
      <c r="F301" s="8">
        <v>560</v>
      </c>
      <c r="G301" s="3" t="s">
        <v>10</v>
      </c>
      <c r="H301" s="4">
        <v>13</v>
      </c>
      <c r="I301" s="5">
        <f t="shared" si="15"/>
        <v>8736</v>
      </c>
    </row>
    <row r="302" spans="2:9" ht="16.5" customHeight="1">
      <c r="B302" s="9">
        <v>8</v>
      </c>
      <c r="C302" s="81" t="s">
        <v>234</v>
      </c>
      <c r="D302" s="11"/>
      <c r="E302" s="6">
        <v>1.2</v>
      </c>
      <c r="F302" s="8">
        <v>20</v>
      </c>
      <c r="G302" s="3" t="s">
        <v>73</v>
      </c>
      <c r="H302" s="4">
        <v>140</v>
      </c>
      <c r="I302" s="5">
        <f t="shared" si="15"/>
        <v>3360</v>
      </c>
    </row>
    <row r="303" spans="2:9" ht="16.5" customHeight="1">
      <c r="B303" s="9">
        <v>9</v>
      </c>
      <c r="C303" s="81" t="s">
        <v>235</v>
      </c>
      <c r="D303" s="122"/>
      <c r="E303" s="7">
        <v>1.2</v>
      </c>
      <c r="F303" s="8">
        <v>15</v>
      </c>
      <c r="G303" s="3" t="s">
        <v>73</v>
      </c>
      <c r="H303" s="4">
        <v>140</v>
      </c>
      <c r="I303" s="5">
        <f t="shared" si="15"/>
        <v>2520</v>
      </c>
    </row>
    <row r="304" spans="2:9" ht="16.5" customHeight="1">
      <c r="B304" s="9">
        <v>10</v>
      </c>
      <c r="C304" s="81" t="s">
        <v>236</v>
      </c>
      <c r="D304" s="11"/>
      <c r="E304" s="6">
        <v>1.05</v>
      </c>
      <c r="F304" s="8">
        <v>16</v>
      </c>
      <c r="G304" s="3" t="s">
        <v>9</v>
      </c>
      <c r="H304" s="4">
        <v>65</v>
      </c>
      <c r="I304" s="5">
        <f t="shared" si="15"/>
        <v>1092</v>
      </c>
    </row>
    <row r="305" spans="2:9" ht="16.5" customHeight="1">
      <c r="B305" s="9">
        <v>11</v>
      </c>
      <c r="C305" s="81" t="s">
        <v>237</v>
      </c>
      <c r="D305" s="11"/>
      <c r="E305" s="6">
        <v>1</v>
      </c>
      <c r="F305" s="8">
        <v>20</v>
      </c>
      <c r="G305" s="3" t="s">
        <v>11</v>
      </c>
      <c r="H305" s="4">
        <v>90</v>
      </c>
      <c r="I305" s="5">
        <f t="shared" si="15"/>
        <v>1800</v>
      </c>
    </row>
    <row r="306" spans="2:9" ht="16.5" customHeight="1">
      <c r="B306" s="9">
        <v>12</v>
      </c>
      <c r="C306" s="81" t="s">
        <v>238</v>
      </c>
      <c r="D306" s="11"/>
      <c r="E306" s="6">
        <v>1</v>
      </c>
      <c r="F306" s="8">
        <v>6</v>
      </c>
      <c r="G306" s="3" t="s">
        <v>73</v>
      </c>
      <c r="H306" s="4">
        <v>260</v>
      </c>
      <c r="I306" s="5">
        <f t="shared" si="15"/>
        <v>1560</v>
      </c>
    </row>
    <row r="307" spans="2:9" ht="16.5" customHeight="1">
      <c r="B307" s="9">
        <v>13</v>
      </c>
      <c r="C307" s="81" t="s">
        <v>239</v>
      </c>
      <c r="D307" s="11"/>
      <c r="E307" s="6">
        <v>1.2</v>
      </c>
      <c r="F307" s="8">
        <v>4.2</v>
      </c>
      <c r="G307" s="3" t="s">
        <v>9</v>
      </c>
      <c r="H307" s="4">
        <v>1200</v>
      </c>
      <c r="I307" s="5">
        <f t="shared" si="15"/>
        <v>6048</v>
      </c>
    </row>
    <row r="308" spans="2:9" ht="16.5" customHeight="1">
      <c r="B308" s="9">
        <v>14</v>
      </c>
      <c r="C308" s="81" t="s">
        <v>240</v>
      </c>
      <c r="D308" s="11"/>
      <c r="E308" s="6">
        <v>1.2</v>
      </c>
      <c r="F308" s="8">
        <v>4.7</v>
      </c>
      <c r="G308" s="3" t="s">
        <v>9</v>
      </c>
      <c r="H308" s="4">
        <v>1400</v>
      </c>
      <c r="I308" s="5">
        <f t="shared" si="15"/>
        <v>7896</v>
      </c>
    </row>
    <row r="309" spans="2:9" ht="16.5" customHeight="1">
      <c r="B309" s="9">
        <v>15</v>
      </c>
      <c r="C309" s="81" t="s">
        <v>241</v>
      </c>
      <c r="D309" s="11"/>
      <c r="E309" s="6">
        <v>1.2</v>
      </c>
      <c r="F309" s="8">
        <v>18</v>
      </c>
      <c r="G309" s="3" t="s">
        <v>12</v>
      </c>
      <c r="H309" s="4">
        <v>80</v>
      </c>
      <c r="I309" s="5">
        <f t="shared" si="15"/>
        <v>1728</v>
      </c>
    </row>
    <row r="310" spans="2:9" ht="16.5" customHeight="1">
      <c r="B310" s="9">
        <v>16</v>
      </c>
      <c r="C310" s="81" t="s">
        <v>242</v>
      </c>
      <c r="D310" s="11"/>
      <c r="E310" s="6">
        <v>1.2</v>
      </c>
      <c r="F310" s="8">
        <v>5</v>
      </c>
      <c r="G310" s="3" t="s">
        <v>9</v>
      </c>
      <c r="H310" s="4">
        <v>670</v>
      </c>
      <c r="I310" s="5">
        <f t="shared" si="15"/>
        <v>4020</v>
      </c>
    </row>
    <row r="311" spans="2:9" ht="16.5" customHeight="1">
      <c r="B311" s="9">
        <v>17</v>
      </c>
      <c r="C311" s="81" t="s">
        <v>243</v>
      </c>
      <c r="D311" s="11"/>
      <c r="E311" s="6">
        <v>1</v>
      </c>
      <c r="F311" s="8">
        <v>8</v>
      </c>
      <c r="G311" s="3" t="s">
        <v>10</v>
      </c>
      <c r="H311" s="4">
        <v>300</v>
      </c>
      <c r="I311" s="5">
        <f t="shared" si="15"/>
        <v>2400</v>
      </c>
    </row>
    <row r="312" spans="2:9" ht="16.5" customHeight="1">
      <c r="B312" s="9">
        <v>18</v>
      </c>
      <c r="C312" s="81" t="s">
        <v>244</v>
      </c>
      <c r="D312" s="11"/>
      <c r="E312" s="6">
        <v>1.2</v>
      </c>
      <c r="F312" s="8">
        <v>10</v>
      </c>
      <c r="G312" s="3" t="s">
        <v>1</v>
      </c>
      <c r="H312" s="4">
        <v>80</v>
      </c>
      <c r="I312" s="5">
        <f t="shared" si="15"/>
        <v>960</v>
      </c>
    </row>
    <row r="313" spans="2:9" ht="16.5" customHeight="1">
      <c r="B313" s="9">
        <v>19</v>
      </c>
      <c r="C313" s="81" t="s">
        <v>245</v>
      </c>
      <c r="D313" s="11" t="s">
        <v>246</v>
      </c>
      <c r="E313" s="6">
        <v>1.2</v>
      </c>
      <c r="F313" s="8">
        <v>7.5</v>
      </c>
      <c r="G313" s="3" t="s">
        <v>1</v>
      </c>
      <c r="H313" s="4">
        <v>50</v>
      </c>
      <c r="I313" s="5">
        <f t="shared" si="15"/>
        <v>450</v>
      </c>
    </row>
    <row r="314" spans="2:9" ht="16.5" customHeight="1">
      <c r="B314" s="9">
        <v>20</v>
      </c>
      <c r="C314" s="81" t="s">
        <v>247</v>
      </c>
      <c r="D314" s="11"/>
      <c r="E314" s="6">
        <v>1.2</v>
      </c>
      <c r="F314" s="8">
        <v>1</v>
      </c>
      <c r="G314" s="3" t="s">
        <v>9</v>
      </c>
      <c r="H314" s="4">
        <v>600</v>
      </c>
      <c r="I314" s="5">
        <f t="shared" si="15"/>
        <v>720</v>
      </c>
    </row>
    <row r="315" spans="2:9" ht="16.5" customHeight="1">
      <c r="B315" s="9">
        <v>21</v>
      </c>
      <c r="C315" s="81" t="s">
        <v>248</v>
      </c>
      <c r="D315" s="11" t="s">
        <v>107</v>
      </c>
      <c r="E315" s="6">
        <v>1.2</v>
      </c>
      <c r="F315" s="8">
        <v>24</v>
      </c>
      <c r="G315" s="3" t="s">
        <v>1</v>
      </c>
      <c r="H315" s="4">
        <v>140</v>
      </c>
      <c r="I315" s="5">
        <f t="shared" si="15"/>
        <v>4032</v>
      </c>
    </row>
    <row r="316" spans="2:9" ht="16.5" customHeight="1">
      <c r="B316" s="9">
        <v>22</v>
      </c>
      <c r="C316" s="81" t="s">
        <v>248</v>
      </c>
      <c r="D316" s="11" t="s">
        <v>249</v>
      </c>
      <c r="E316" s="6">
        <v>1.2</v>
      </c>
      <c r="F316" s="8">
        <v>18</v>
      </c>
      <c r="G316" s="3" t="s">
        <v>1</v>
      </c>
      <c r="H316" s="4">
        <v>205</v>
      </c>
      <c r="I316" s="5">
        <f t="shared" si="15"/>
        <v>4428</v>
      </c>
    </row>
    <row r="317" spans="2:9" ht="16.5" customHeight="1">
      <c r="B317" s="9">
        <v>23</v>
      </c>
      <c r="C317" s="81" t="s">
        <v>250</v>
      </c>
      <c r="D317" s="11" t="s">
        <v>251</v>
      </c>
      <c r="E317" s="6">
        <v>1.2</v>
      </c>
      <c r="F317" s="8">
        <v>32</v>
      </c>
      <c r="G317" s="3" t="s">
        <v>1</v>
      </c>
      <c r="H317" s="4">
        <v>95</v>
      </c>
      <c r="I317" s="5">
        <f t="shared" si="15"/>
        <v>3648</v>
      </c>
    </row>
    <row r="318" spans="2:9" ht="16.5" customHeight="1">
      <c r="B318" s="9">
        <v>24</v>
      </c>
      <c r="C318" s="81" t="s">
        <v>250</v>
      </c>
      <c r="D318" s="11" t="s">
        <v>252</v>
      </c>
      <c r="E318" s="6">
        <v>1.2</v>
      </c>
      <c r="F318" s="8">
        <v>27</v>
      </c>
      <c r="G318" s="3" t="s">
        <v>1</v>
      </c>
      <c r="H318" s="4">
        <v>450</v>
      </c>
      <c r="I318" s="5">
        <f t="shared" si="15"/>
        <v>14580</v>
      </c>
    </row>
    <row r="319" spans="2:9" ht="16.5" customHeight="1">
      <c r="B319" s="9">
        <v>25</v>
      </c>
      <c r="C319" s="81" t="s">
        <v>253</v>
      </c>
      <c r="D319" s="11"/>
      <c r="E319" s="6">
        <v>1.2</v>
      </c>
      <c r="F319" s="8">
        <v>9</v>
      </c>
      <c r="G319" s="3" t="s">
        <v>11</v>
      </c>
      <c r="H319" s="4">
        <v>190</v>
      </c>
      <c r="I319" s="5">
        <f t="shared" si="15"/>
        <v>2052</v>
      </c>
    </row>
    <row r="320" spans="2:9" ht="16.5" customHeight="1">
      <c r="B320" s="9">
        <v>26</v>
      </c>
      <c r="C320" s="81" t="s">
        <v>254</v>
      </c>
      <c r="D320" s="11"/>
      <c r="E320" s="6">
        <v>1.2</v>
      </c>
      <c r="F320" s="8">
        <v>13</v>
      </c>
      <c r="G320" s="3" t="s">
        <v>11</v>
      </c>
      <c r="H320" s="4">
        <v>400</v>
      </c>
      <c r="I320" s="5">
        <f t="shared" si="15"/>
        <v>6240</v>
      </c>
    </row>
    <row r="321" spans="2:9" ht="16.5" customHeight="1">
      <c r="B321" s="9">
        <v>27</v>
      </c>
      <c r="C321" s="81" t="s">
        <v>255</v>
      </c>
      <c r="D321" s="11"/>
      <c r="E321" s="6">
        <v>1.2</v>
      </c>
      <c r="F321" s="8">
        <v>3</v>
      </c>
      <c r="G321" s="3" t="s">
        <v>11</v>
      </c>
      <c r="H321" s="4">
        <v>396</v>
      </c>
      <c r="I321" s="5">
        <f t="shared" si="15"/>
        <v>1425.6</v>
      </c>
    </row>
    <row r="322" spans="2:9" ht="16.5" customHeight="1">
      <c r="B322" s="9">
        <v>28</v>
      </c>
      <c r="C322" s="81" t="s">
        <v>256</v>
      </c>
      <c r="D322" s="11"/>
      <c r="E322" s="6">
        <v>1.2</v>
      </c>
      <c r="F322" s="8">
        <v>8</v>
      </c>
      <c r="G322" s="3" t="s">
        <v>9</v>
      </c>
      <c r="H322" s="4">
        <v>600</v>
      </c>
      <c r="I322" s="5">
        <f t="shared" si="15"/>
        <v>5760</v>
      </c>
    </row>
    <row r="323" spans="2:9" ht="16.5" customHeight="1">
      <c r="B323" s="9">
        <v>29</v>
      </c>
      <c r="C323" s="81" t="s">
        <v>257</v>
      </c>
      <c r="D323" s="11" t="s">
        <v>258</v>
      </c>
      <c r="E323" s="6">
        <v>1.2</v>
      </c>
      <c r="F323" s="8">
        <v>12</v>
      </c>
      <c r="G323" s="3" t="s">
        <v>9</v>
      </c>
      <c r="H323" s="4">
        <v>700</v>
      </c>
      <c r="I323" s="5">
        <f t="shared" si="15"/>
        <v>10080</v>
      </c>
    </row>
    <row r="324" spans="2:9" ht="16.5" customHeight="1">
      <c r="B324" s="9">
        <v>30</v>
      </c>
      <c r="C324" s="81" t="s">
        <v>53</v>
      </c>
      <c r="D324" s="11"/>
      <c r="E324" s="6">
        <v>1.2</v>
      </c>
      <c r="F324" s="8">
        <v>10</v>
      </c>
      <c r="G324" s="3" t="s">
        <v>11</v>
      </c>
      <c r="H324" s="4">
        <v>230</v>
      </c>
      <c r="I324" s="5">
        <f t="shared" si="15"/>
        <v>2760</v>
      </c>
    </row>
    <row r="325" spans="2:9" ht="16.5" customHeight="1">
      <c r="B325" s="9">
        <v>31</v>
      </c>
      <c r="C325" s="81" t="s">
        <v>259</v>
      </c>
      <c r="D325" s="11"/>
      <c r="E325" s="6">
        <v>1.2</v>
      </c>
      <c r="F325" s="8">
        <v>15</v>
      </c>
      <c r="G325" s="3" t="s">
        <v>11</v>
      </c>
      <c r="H325" s="4">
        <v>400</v>
      </c>
      <c r="I325" s="5">
        <f t="shared" si="15"/>
        <v>7200</v>
      </c>
    </row>
    <row r="326" spans="2:9" ht="16.5" customHeight="1">
      <c r="B326" s="9">
        <v>32</v>
      </c>
      <c r="C326" s="81" t="s">
        <v>260</v>
      </c>
      <c r="D326" s="11"/>
      <c r="E326" s="6">
        <v>1</v>
      </c>
      <c r="F326" s="8">
        <v>1</v>
      </c>
      <c r="G326" s="3" t="s">
        <v>261</v>
      </c>
      <c r="H326" s="4">
        <v>1100</v>
      </c>
      <c r="I326" s="5">
        <f t="shared" si="15"/>
        <v>1100</v>
      </c>
    </row>
    <row r="327" spans="2:9" ht="16.5" customHeight="1">
      <c r="B327" s="9">
        <v>33</v>
      </c>
      <c r="C327" s="81" t="s">
        <v>262</v>
      </c>
      <c r="D327" s="11"/>
      <c r="E327" s="6">
        <v>1.2</v>
      </c>
      <c r="F327" s="8">
        <v>8</v>
      </c>
      <c r="G327" s="3" t="s">
        <v>9</v>
      </c>
      <c r="H327" s="4">
        <v>520</v>
      </c>
      <c r="I327" s="5">
        <f t="shared" si="15"/>
        <v>4992</v>
      </c>
    </row>
    <row r="328" spans="2:9" ht="16.5" customHeight="1">
      <c r="B328" s="9">
        <v>34</v>
      </c>
      <c r="C328" s="81" t="s">
        <v>263</v>
      </c>
      <c r="D328" s="11"/>
      <c r="E328" s="6">
        <v>1</v>
      </c>
      <c r="F328" s="8">
        <v>1</v>
      </c>
      <c r="G328" s="3" t="s">
        <v>72</v>
      </c>
      <c r="H328" s="4">
        <v>1600</v>
      </c>
      <c r="I328" s="5">
        <f t="shared" si="15"/>
        <v>1600</v>
      </c>
    </row>
    <row r="329" spans="2:9" ht="16.5" customHeight="1">
      <c r="B329" s="9">
        <v>35</v>
      </c>
      <c r="C329" s="81" t="s">
        <v>264</v>
      </c>
      <c r="D329" s="11"/>
      <c r="E329" s="6">
        <v>1</v>
      </c>
      <c r="F329" s="8">
        <v>8</v>
      </c>
      <c r="G329" s="3" t="s">
        <v>1</v>
      </c>
      <c r="H329" s="4">
        <v>370</v>
      </c>
      <c r="I329" s="5">
        <f t="shared" si="15"/>
        <v>2960</v>
      </c>
    </row>
    <row r="330" spans="2:9" ht="16.5" customHeight="1">
      <c r="B330" s="9">
        <v>36</v>
      </c>
      <c r="C330" s="81" t="s">
        <v>265</v>
      </c>
      <c r="D330" s="11"/>
      <c r="E330" s="6">
        <v>1</v>
      </c>
      <c r="F330" s="8">
        <v>1</v>
      </c>
      <c r="G330" s="3" t="s">
        <v>10</v>
      </c>
      <c r="H330" s="4">
        <v>4500</v>
      </c>
      <c r="I330" s="5">
        <f t="shared" si="15"/>
        <v>4500</v>
      </c>
    </row>
    <row r="331" spans="2:9" ht="16.5" customHeight="1">
      <c r="B331" s="9">
        <v>37</v>
      </c>
      <c r="C331" s="81" t="s">
        <v>266</v>
      </c>
      <c r="D331" s="11"/>
      <c r="E331" s="6">
        <v>1</v>
      </c>
      <c r="F331" s="8">
        <v>1</v>
      </c>
      <c r="G331" s="3" t="s">
        <v>10</v>
      </c>
      <c r="H331" s="4">
        <v>3500</v>
      </c>
      <c r="I331" s="5">
        <f t="shared" si="15"/>
        <v>3500</v>
      </c>
    </row>
    <row r="332" spans="2:9" ht="16.5" customHeight="1">
      <c r="B332" s="9">
        <v>38</v>
      </c>
      <c r="C332" s="81" t="s">
        <v>267</v>
      </c>
      <c r="D332" s="11"/>
      <c r="E332" s="6">
        <v>1</v>
      </c>
      <c r="F332" s="8">
        <v>1</v>
      </c>
      <c r="G332" s="3" t="s">
        <v>72</v>
      </c>
      <c r="H332" s="4">
        <v>2500</v>
      </c>
      <c r="I332" s="5">
        <f t="shared" si="15"/>
        <v>2500</v>
      </c>
    </row>
    <row r="333" spans="2:9" ht="16.5" customHeight="1">
      <c r="B333" s="9">
        <v>39</v>
      </c>
      <c r="C333" s="81" t="s">
        <v>268</v>
      </c>
      <c r="D333" s="11"/>
      <c r="E333" s="6">
        <v>1</v>
      </c>
      <c r="F333" s="8">
        <v>1</v>
      </c>
      <c r="G333" s="3" t="s">
        <v>72</v>
      </c>
      <c r="H333" s="4">
        <v>9000</v>
      </c>
      <c r="I333" s="5">
        <f t="shared" si="15"/>
        <v>9000</v>
      </c>
    </row>
    <row r="334" spans="2:9" ht="16.5" customHeight="1">
      <c r="B334" s="9">
        <v>40</v>
      </c>
      <c r="C334" s="81" t="s">
        <v>269</v>
      </c>
      <c r="D334" s="11"/>
      <c r="E334" s="6">
        <v>1</v>
      </c>
      <c r="F334" s="8">
        <v>1</v>
      </c>
      <c r="G334" s="3" t="s">
        <v>72</v>
      </c>
      <c r="H334" s="4">
        <v>170000</v>
      </c>
      <c r="I334" s="5">
        <f t="shared" si="15"/>
        <v>170000</v>
      </c>
    </row>
    <row r="335" spans="2:9" ht="16.5" customHeight="1" thickBot="1">
      <c r="B335" s="44">
        <v>41</v>
      </c>
      <c r="C335" s="358" t="s">
        <v>4</v>
      </c>
      <c r="D335" s="358"/>
      <c r="E335" s="358"/>
      <c r="F335" s="46">
        <v>1</v>
      </c>
      <c r="G335" s="47" t="s">
        <v>72</v>
      </c>
      <c r="H335" s="48">
        <v>15000</v>
      </c>
      <c r="I335" s="49">
        <f>H335*F335</f>
        <v>15000</v>
      </c>
    </row>
    <row r="336" spans="2:9" ht="16.5" customHeight="1">
      <c r="B336" s="359" t="s">
        <v>139</v>
      </c>
      <c r="C336" s="360"/>
      <c r="D336" s="360"/>
      <c r="E336" s="360"/>
      <c r="F336" s="360"/>
      <c r="G336" s="360"/>
      <c r="H336" s="361"/>
      <c r="I336" s="113">
        <f>SUM(I295:I335)</f>
        <v>337099.6</v>
      </c>
    </row>
    <row r="337" spans="2:9" ht="16.5" customHeight="1">
      <c r="B337" s="362" t="s">
        <v>75</v>
      </c>
      <c r="C337" s="363"/>
      <c r="D337" s="363"/>
      <c r="E337" s="363"/>
      <c r="F337" s="363"/>
      <c r="G337" s="363"/>
      <c r="H337" s="364"/>
      <c r="I337" s="5">
        <f>I336*0.12</f>
        <v>40451.951999999997</v>
      </c>
    </row>
    <row r="338" spans="2:9" ht="16.5" customHeight="1" thickBot="1">
      <c r="B338" s="365" t="s">
        <v>76</v>
      </c>
      <c r="C338" s="366"/>
      <c r="D338" s="366"/>
      <c r="E338" s="366"/>
      <c r="F338" s="366"/>
      <c r="G338" s="366"/>
      <c r="H338" s="366"/>
      <c r="I338" s="124">
        <f>SUM(I336:I337)</f>
        <v>377551.55199999997</v>
      </c>
    </row>
    <row r="339" spans="2:9" ht="16.5" customHeight="1" thickBot="1">
      <c r="B339" s="367" t="s">
        <v>270</v>
      </c>
      <c r="C339" s="368"/>
      <c r="D339" s="368"/>
      <c r="E339" s="368"/>
      <c r="F339" s="368"/>
      <c r="G339" s="368"/>
      <c r="H339" s="368"/>
      <c r="I339" s="125">
        <f>I292+I338</f>
        <v>619191.85199999996</v>
      </c>
    </row>
    <row r="341" spans="2:9" ht="16.5" customHeight="1" thickBot="1"/>
    <row r="342" spans="2:9" ht="16.5" customHeight="1" thickBot="1">
      <c r="B342" s="515" t="s">
        <v>465</v>
      </c>
      <c r="C342" s="516"/>
      <c r="D342" s="516"/>
      <c r="E342" s="516"/>
      <c r="F342" s="516"/>
      <c r="G342" s="516"/>
      <c r="H342" s="516"/>
      <c r="I342" s="517"/>
    </row>
    <row r="343" spans="2:9" ht="16.5" customHeight="1" thickBot="1">
      <c r="B343" s="30"/>
      <c r="C343" s="29"/>
      <c r="D343" s="27"/>
      <c r="E343" s="27"/>
      <c r="F343" s="27"/>
      <c r="G343" s="27"/>
      <c r="H343" s="27"/>
      <c r="I343" s="31"/>
    </row>
    <row r="344" spans="2:9" ht="16.5" customHeight="1" thickBot="1">
      <c r="B344" s="335" t="s">
        <v>271</v>
      </c>
      <c r="C344" s="336"/>
      <c r="D344" s="336"/>
      <c r="E344" s="336"/>
      <c r="F344" s="336"/>
      <c r="G344" s="336"/>
      <c r="H344" s="336"/>
      <c r="I344" s="337"/>
    </row>
    <row r="345" spans="2:9" ht="16.5" customHeight="1" thickBot="1">
      <c r="B345" s="353" t="s">
        <v>8</v>
      </c>
      <c r="C345" s="354"/>
      <c r="D345" s="354"/>
      <c r="E345" s="354"/>
      <c r="F345" s="354"/>
      <c r="G345" s="354"/>
      <c r="H345" s="354"/>
      <c r="I345" s="355"/>
    </row>
    <row r="346" spans="2:9" ht="16.5" customHeight="1" thickBot="1">
      <c r="B346" s="34" t="s">
        <v>2</v>
      </c>
      <c r="C346" s="338" t="s">
        <v>67</v>
      </c>
      <c r="D346" s="338"/>
      <c r="E346" s="2" t="s">
        <v>68</v>
      </c>
      <c r="F346" s="35" t="s">
        <v>3</v>
      </c>
      <c r="G346" s="35" t="s">
        <v>69</v>
      </c>
      <c r="H346" s="36" t="s">
        <v>70</v>
      </c>
      <c r="I346" s="37" t="s">
        <v>71</v>
      </c>
    </row>
    <row r="347" spans="2:9" ht="16.5" customHeight="1">
      <c r="B347" s="201">
        <v>1</v>
      </c>
      <c r="C347" s="202" t="s">
        <v>94</v>
      </c>
      <c r="D347" s="203"/>
      <c r="E347" s="204">
        <v>1.1000000000000001</v>
      </c>
      <c r="F347" s="204">
        <v>5.2</v>
      </c>
      <c r="G347" s="203" t="s">
        <v>13</v>
      </c>
      <c r="H347" s="205">
        <v>600</v>
      </c>
      <c r="I347" s="206">
        <f>E347*F347*H347</f>
        <v>3432.0000000000005</v>
      </c>
    </row>
    <row r="348" spans="2:9" ht="16.5" customHeight="1">
      <c r="B348" s="86">
        <f>B347+1</f>
        <v>2</v>
      </c>
      <c r="C348" s="78" t="s">
        <v>30</v>
      </c>
      <c r="D348" s="15" t="s">
        <v>95</v>
      </c>
      <c r="E348" s="87">
        <v>1.2</v>
      </c>
      <c r="F348" s="87">
        <v>52</v>
      </c>
      <c r="G348" s="15" t="s">
        <v>82</v>
      </c>
      <c r="H348" s="88">
        <v>36</v>
      </c>
      <c r="I348" s="39">
        <f t="shared" ref="I348:I355" si="16">E348*F348*H348</f>
        <v>2246.4</v>
      </c>
    </row>
    <row r="349" spans="2:9" ht="16.5" customHeight="1">
      <c r="B349" s="207">
        <f t="shared" ref="B349:B354" si="17">B348+1</f>
        <v>3</v>
      </c>
      <c r="C349" s="78" t="s">
        <v>272</v>
      </c>
      <c r="D349" s="15" t="s">
        <v>273</v>
      </c>
      <c r="E349" s="87">
        <v>1.2</v>
      </c>
      <c r="F349" s="87">
        <v>8</v>
      </c>
      <c r="G349" s="15" t="s">
        <v>274</v>
      </c>
      <c r="H349" s="88">
        <v>2200</v>
      </c>
      <c r="I349" s="39">
        <f t="shared" si="16"/>
        <v>21120</v>
      </c>
    </row>
    <row r="350" spans="2:9" ht="16.5" customHeight="1">
      <c r="B350" s="207">
        <f>B349+1</f>
        <v>4</v>
      </c>
      <c r="C350" s="78" t="s">
        <v>231</v>
      </c>
      <c r="D350" s="15"/>
      <c r="E350" s="87">
        <v>1.1000000000000001</v>
      </c>
      <c r="F350" s="87">
        <v>52</v>
      </c>
      <c r="G350" s="15" t="s">
        <v>82</v>
      </c>
      <c r="H350" s="88">
        <v>16</v>
      </c>
      <c r="I350" s="39">
        <f t="shared" si="16"/>
        <v>915.2</v>
      </c>
    </row>
    <row r="351" spans="2:9" ht="16.5" customHeight="1">
      <c r="B351" s="207">
        <f t="shared" si="17"/>
        <v>5</v>
      </c>
      <c r="C351" s="78" t="s">
        <v>275</v>
      </c>
      <c r="D351" s="15" t="s">
        <v>276</v>
      </c>
      <c r="E351" s="87">
        <v>1.05</v>
      </c>
      <c r="F351" s="87">
        <v>8</v>
      </c>
      <c r="G351" s="15" t="s">
        <v>13</v>
      </c>
      <c r="H351" s="88">
        <v>4270</v>
      </c>
      <c r="I351" s="39">
        <f t="shared" si="16"/>
        <v>35868</v>
      </c>
    </row>
    <row r="352" spans="2:9" ht="16.5" customHeight="1">
      <c r="B352" s="207">
        <f t="shared" si="17"/>
        <v>6</v>
      </c>
      <c r="C352" s="78" t="s">
        <v>277</v>
      </c>
      <c r="D352" s="15" t="s">
        <v>278</v>
      </c>
      <c r="E352" s="87">
        <v>1.1000000000000001</v>
      </c>
      <c r="F352" s="87">
        <v>104</v>
      </c>
      <c r="G352" s="15" t="s">
        <v>82</v>
      </c>
      <c r="H352" s="88">
        <v>75</v>
      </c>
      <c r="I352" s="39">
        <f t="shared" si="16"/>
        <v>8580</v>
      </c>
    </row>
    <row r="353" spans="2:9" ht="16.5" customHeight="1">
      <c r="B353" s="207">
        <f t="shared" si="17"/>
        <v>7</v>
      </c>
      <c r="C353" s="78" t="s">
        <v>279</v>
      </c>
      <c r="D353" s="15"/>
      <c r="E353" s="87">
        <v>1.1000000000000001</v>
      </c>
      <c r="F353" s="89">
        <v>2</v>
      </c>
      <c r="G353" s="15" t="s">
        <v>13</v>
      </c>
      <c r="H353" s="88">
        <v>4270</v>
      </c>
      <c r="I353" s="39">
        <f t="shared" si="16"/>
        <v>9394</v>
      </c>
    </row>
    <row r="354" spans="2:9" ht="16.5" customHeight="1">
      <c r="B354" s="207">
        <f t="shared" si="17"/>
        <v>8</v>
      </c>
      <c r="C354" s="208" t="s">
        <v>280</v>
      </c>
      <c r="D354" s="15" t="s">
        <v>281</v>
      </c>
      <c r="E354" s="87">
        <v>1.05</v>
      </c>
      <c r="F354" s="89">
        <v>52</v>
      </c>
      <c r="G354" s="15" t="s">
        <v>82</v>
      </c>
      <c r="H354" s="88">
        <v>650</v>
      </c>
      <c r="I354" s="39">
        <f t="shared" si="16"/>
        <v>35490</v>
      </c>
    </row>
    <row r="355" spans="2:9" ht="16.5" customHeight="1">
      <c r="B355" s="207">
        <v>9</v>
      </c>
      <c r="C355" s="208" t="s">
        <v>111</v>
      </c>
      <c r="D355" s="15"/>
      <c r="E355" s="87">
        <v>1</v>
      </c>
      <c r="F355" s="89">
        <v>1</v>
      </c>
      <c r="G355" s="15" t="s">
        <v>112</v>
      </c>
      <c r="H355" s="88">
        <v>10000</v>
      </c>
      <c r="I355" s="39">
        <f t="shared" si="16"/>
        <v>10000</v>
      </c>
    </row>
    <row r="356" spans="2:9" ht="16.5" customHeight="1" thickBot="1">
      <c r="B356" s="209">
        <v>10</v>
      </c>
      <c r="C356" s="210" t="s">
        <v>4</v>
      </c>
      <c r="D356" s="211"/>
      <c r="E356" s="212">
        <v>1</v>
      </c>
      <c r="F356" s="212">
        <v>1</v>
      </c>
      <c r="G356" s="211" t="s">
        <v>72</v>
      </c>
      <c r="H356" s="213">
        <v>6000</v>
      </c>
      <c r="I356" s="104">
        <f>E356*F356*H356</f>
        <v>6000</v>
      </c>
    </row>
    <row r="357" spans="2:9" ht="16.5" customHeight="1">
      <c r="B357" s="402" t="s">
        <v>74</v>
      </c>
      <c r="C357" s="403"/>
      <c r="D357" s="403"/>
      <c r="E357" s="403"/>
      <c r="F357" s="403"/>
      <c r="G357" s="403"/>
      <c r="H357" s="404"/>
      <c r="I357" s="38">
        <f>SUM(I347:I356)</f>
        <v>133045.6</v>
      </c>
    </row>
    <row r="358" spans="2:9" ht="16.5" customHeight="1">
      <c r="B358" s="347" t="s">
        <v>75</v>
      </c>
      <c r="C358" s="348"/>
      <c r="D358" s="348"/>
      <c r="E358" s="348"/>
      <c r="F358" s="348"/>
      <c r="G358" s="348"/>
      <c r="H358" s="349"/>
      <c r="I358" s="39">
        <f>I357*0.12</f>
        <v>15965.472</v>
      </c>
    </row>
    <row r="359" spans="2:9" ht="16.5" customHeight="1" thickBot="1">
      <c r="B359" s="350" t="s">
        <v>76</v>
      </c>
      <c r="C359" s="351"/>
      <c r="D359" s="351"/>
      <c r="E359" s="351"/>
      <c r="F359" s="351"/>
      <c r="G359" s="351"/>
      <c r="H359" s="352"/>
      <c r="I359" s="40">
        <f>SUM(I357:I358)</f>
        <v>149011.07200000001</v>
      </c>
    </row>
    <row r="360" spans="2:9" ht="16.5" customHeight="1" thickBot="1">
      <c r="B360" s="353" t="s">
        <v>29</v>
      </c>
      <c r="C360" s="354"/>
      <c r="D360" s="354"/>
      <c r="E360" s="354"/>
      <c r="F360" s="354"/>
      <c r="G360" s="354"/>
      <c r="H360" s="354"/>
      <c r="I360" s="355"/>
    </row>
    <row r="361" spans="2:9" ht="16.5" customHeight="1" thickBot="1">
      <c r="B361" s="34" t="s">
        <v>2</v>
      </c>
      <c r="C361" s="386" t="s">
        <v>0</v>
      </c>
      <c r="D361" s="386"/>
      <c r="E361" s="35" t="s">
        <v>5</v>
      </c>
      <c r="F361" s="35" t="s">
        <v>282</v>
      </c>
      <c r="G361" s="35" t="s">
        <v>69</v>
      </c>
      <c r="H361" s="91" t="s">
        <v>70</v>
      </c>
      <c r="I361" s="37" t="s">
        <v>71</v>
      </c>
    </row>
    <row r="362" spans="2:9" ht="16.5" customHeight="1">
      <c r="B362" s="12">
        <v>1</v>
      </c>
      <c r="C362" s="398" t="s">
        <v>16</v>
      </c>
      <c r="D362" s="398"/>
      <c r="E362" s="92">
        <v>1.3</v>
      </c>
      <c r="F362" s="93">
        <v>26</v>
      </c>
      <c r="G362" s="24" t="s">
        <v>13</v>
      </c>
      <c r="H362" s="93">
        <v>850</v>
      </c>
      <c r="I362" s="19">
        <f>E362*F362*H362</f>
        <v>28730.000000000004</v>
      </c>
    </row>
    <row r="363" spans="2:9" ht="16.5" customHeight="1">
      <c r="B363" s="86">
        <v>2</v>
      </c>
      <c r="C363" s="396" t="s">
        <v>283</v>
      </c>
      <c r="D363" s="396"/>
      <c r="E363" s="87">
        <v>1</v>
      </c>
      <c r="F363" s="87">
        <v>52</v>
      </c>
      <c r="G363" s="15" t="s">
        <v>82</v>
      </c>
      <c r="H363" s="87">
        <v>200</v>
      </c>
      <c r="I363" s="5">
        <f>E363*F363*H363</f>
        <v>10400</v>
      </c>
    </row>
    <row r="364" spans="2:9" ht="16.5" customHeight="1">
      <c r="B364" s="86">
        <v>3</v>
      </c>
      <c r="C364" s="396" t="s">
        <v>15</v>
      </c>
      <c r="D364" s="396"/>
      <c r="E364" s="87">
        <v>1</v>
      </c>
      <c r="F364" s="87">
        <v>52</v>
      </c>
      <c r="G364" s="15" t="s">
        <v>82</v>
      </c>
      <c r="H364" s="87">
        <v>610</v>
      </c>
      <c r="I364" s="5">
        <f>E364*F364*H364</f>
        <v>31720</v>
      </c>
    </row>
    <row r="365" spans="2:9" ht="16.5" customHeight="1" thickBot="1">
      <c r="B365" s="94">
        <v>4</v>
      </c>
      <c r="C365" s="397" t="s">
        <v>114</v>
      </c>
      <c r="D365" s="397"/>
      <c r="E365" s="95">
        <v>1</v>
      </c>
      <c r="F365" s="95">
        <v>52</v>
      </c>
      <c r="G365" s="96" t="s">
        <v>82</v>
      </c>
      <c r="H365" s="95">
        <v>900</v>
      </c>
      <c r="I365" s="49">
        <f>E365*F365*H365</f>
        <v>46800</v>
      </c>
    </row>
    <row r="366" spans="2:9" ht="16.5" customHeight="1">
      <c r="B366" s="309" t="s">
        <v>77</v>
      </c>
      <c r="C366" s="310"/>
      <c r="D366" s="310"/>
      <c r="E366" s="310"/>
      <c r="F366" s="310"/>
      <c r="G366" s="310"/>
      <c r="H366" s="310"/>
      <c r="I366" s="42">
        <f>SUM(I362:I365)</f>
        <v>117650</v>
      </c>
    </row>
    <row r="367" spans="2:9" ht="16.5" customHeight="1">
      <c r="B367" s="311" t="s">
        <v>78</v>
      </c>
      <c r="C367" s="312"/>
      <c r="D367" s="312"/>
      <c r="E367" s="312"/>
      <c r="F367" s="312"/>
      <c r="G367" s="312"/>
      <c r="H367" s="312"/>
      <c r="I367" s="39">
        <f>I366*0.15</f>
        <v>17647.5</v>
      </c>
    </row>
    <row r="368" spans="2:9" ht="16.5" customHeight="1" thickBot="1">
      <c r="B368" s="313" t="s">
        <v>76</v>
      </c>
      <c r="C368" s="314"/>
      <c r="D368" s="314"/>
      <c r="E368" s="314"/>
      <c r="F368" s="314"/>
      <c r="G368" s="314"/>
      <c r="H368" s="314"/>
      <c r="I368" s="41">
        <f>SUM(I366:I367)</f>
        <v>135297.5</v>
      </c>
    </row>
    <row r="369" spans="2:9" ht="16.5" customHeight="1" thickBot="1">
      <c r="B369" s="315" t="s">
        <v>284</v>
      </c>
      <c r="C369" s="316"/>
      <c r="D369" s="316"/>
      <c r="E369" s="316"/>
      <c r="F369" s="316"/>
      <c r="G369" s="316"/>
      <c r="H369" s="316"/>
      <c r="I369" s="43">
        <f>I359+I368</f>
        <v>284308.57200000004</v>
      </c>
    </row>
    <row r="370" spans="2:9" ht="16.5" customHeight="1" thickBot="1">
      <c r="B370" s="27"/>
      <c r="C370" s="29"/>
      <c r="D370" s="27"/>
      <c r="E370" s="27"/>
      <c r="F370" s="27"/>
      <c r="G370" s="27"/>
      <c r="H370" s="27"/>
      <c r="I370" s="31"/>
    </row>
    <row r="371" spans="2:9" ht="16.5" customHeight="1" thickBot="1">
      <c r="B371" s="399" t="s">
        <v>285</v>
      </c>
      <c r="C371" s="400"/>
      <c r="D371" s="400"/>
      <c r="E371" s="400"/>
      <c r="F371" s="400"/>
      <c r="G371" s="400"/>
      <c r="H371" s="400"/>
      <c r="I371" s="401"/>
    </row>
    <row r="372" spans="2:9" ht="16.5" customHeight="1" thickBot="1">
      <c r="B372" s="392" t="s">
        <v>8</v>
      </c>
      <c r="C372" s="393"/>
      <c r="D372" s="393"/>
      <c r="E372" s="393"/>
      <c r="F372" s="393"/>
      <c r="G372" s="393"/>
      <c r="H372" s="393"/>
      <c r="I372" s="394"/>
    </row>
    <row r="373" spans="2:9" ht="16.5" customHeight="1" thickBot="1">
      <c r="B373" s="34" t="s">
        <v>2</v>
      </c>
      <c r="C373" s="338" t="s">
        <v>67</v>
      </c>
      <c r="D373" s="338"/>
      <c r="E373" s="2" t="s">
        <v>68</v>
      </c>
      <c r="F373" s="35" t="s">
        <v>3</v>
      </c>
      <c r="G373" s="35" t="s">
        <v>69</v>
      </c>
      <c r="H373" s="36" t="s">
        <v>70</v>
      </c>
      <c r="I373" s="37" t="s">
        <v>71</v>
      </c>
    </row>
    <row r="374" spans="2:9" ht="16.5" customHeight="1">
      <c r="B374" s="214">
        <v>1</v>
      </c>
      <c r="C374" s="98" t="s">
        <v>94</v>
      </c>
      <c r="D374" s="24"/>
      <c r="E374" s="99">
        <v>1.1000000000000001</v>
      </c>
      <c r="F374" s="215">
        <v>15</v>
      </c>
      <c r="G374" s="24" t="s">
        <v>13</v>
      </c>
      <c r="H374" s="93">
        <v>600</v>
      </c>
      <c r="I374" s="38">
        <f t="shared" ref="I374:I381" si="18">E374*F374*H374</f>
        <v>9900</v>
      </c>
    </row>
    <row r="375" spans="2:9" ht="16.5" customHeight="1">
      <c r="B375" s="86">
        <f>B374+1</f>
        <v>2</v>
      </c>
      <c r="C375" s="100" t="s">
        <v>30</v>
      </c>
      <c r="D375" s="15" t="s">
        <v>286</v>
      </c>
      <c r="E375" s="101">
        <v>1.2</v>
      </c>
      <c r="F375" s="101">
        <v>149</v>
      </c>
      <c r="G375" s="15" t="s">
        <v>82</v>
      </c>
      <c r="H375" s="87">
        <v>36</v>
      </c>
      <c r="I375" s="39">
        <f t="shared" si="18"/>
        <v>6436.7999999999993</v>
      </c>
    </row>
    <row r="376" spans="2:9" ht="16.5" customHeight="1">
      <c r="B376" s="86">
        <f>B375+1</f>
        <v>3</v>
      </c>
      <c r="C376" s="100" t="s">
        <v>106</v>
      </c>
      <c r="D376" s="15" t="s">
        <v>19</v>
      </c>
      <c r="E376" s="101">
        <v>1.2</v>
      </c>
      <c r="F376" s="101">
        <v>22.5</v>
      </c>
      <c r="G376" s="15" t="s">
        <v>13</v>
      </c>
      <c r="H376" s="87">
        <v>2200</v>
      </c>
      <c r="I376" s="39">
        <f t="shared" si="18"/>
        <v>59400</v>
      </c>
    </row>
    <row r="377" spans="2:9" ht="16.5" customHeight="1">
      <c r="B377" s="86">
        <v>4</v>
      </c>
      <c r="C377" s="216" t="s">
        <v>31</v>
      </c>
      <c r="D377" s="15" t="s">
        <v>107</v>
      </c>
      <c r="E377" s="101">
        <v>1.1000000000000001</v>
      </c>
      <c r="F377" s="101">
        <v>149</v>
      </c>
      <c r="G377" s="15" t="s">
        <v>82</v>
      </c>
      <c r="H377" s="87">
        <v>115</v>
      </c>
      <c r="I377" s="39">
        <f t="shared" si="18"/>
        <v>18848.5</v>
      </c>
    </row>
    <row r="378" spans="2:9" ht="16.5" customHeight="1">
      <c r="B378" s="86">
        <v>5</v>
      </c>
      <c r="C378" s="216" t="s">
        <v>108</v>
      </c>
      <c r="D378" s="15"/>
      <c r="E378" s="101">
        <v>1.1000000000000001</v>
      </c>
      <c r="F378" s="101">
        <v>9</v>
      </c>
      <c r="G378" s="15" t="s">
        <v>13</v>
      </c>
      <c r="H378" s="87">
        <v>4270</v>
      </c>
      <c r="I378" s="39">
        <f t="shared" si="18"/>
        <v>42273</v>
      </c>
    </row>
    <row r="379" spans="2:9" ht="16.5" customHeight="1">
      <c r="B379" s="86">
        <v>6</v>
      </c>
      <c r="C379" s="216" t="s">
        <v>109</v>
      </c>
      <c r="D379" s="217" t="s">
        <v>110</v>
      </c>
      <c r="E379" s="101">
        <v>1.05</v>
      </c>
      <c r="F379" s="218">
        <v>149</v>
      </c>
      <c r="G379" s="15" t="s">
        <v>82</v>
      </c>
      <c r="H379" s="88">
        <v>650</v>
      </c>
      <c r="I379" s="39">
        <f t="shared" si="18"/>
        <v>101692.50000000001</v>
      </c>
    </row>
    <row r="380" spans="2:9" ht="16.5" customHeight="1">
      <c r="B380" s="86">
        <v>7</v>
      </c>
      <c r="C380" s="216" t="s">
        <v>111</v>
      </c>
      <c r="D380" s="217"/>
      <c r="E380" s="101">
        <v>1</v>
      </c>
      <c r="F380" s="218">
        <v>3</v>
      </c>
      <c r="G380" s="102" t="s">
        <v>112</v>
      </c>
      <c r="H380" s="88">
        <v>10000</v>
      </c>
      <c r="I380" s="39">
        <f t="shared" si="18"/>
        <v>30000</v>
      </c>
    </row>
    <row r="381" spans="2:9" ht="16.5" customHeight="1" thickBot="1">
      <c r="B381" s="94">
        <v>8</v>
      </c>
      <c r="C381" s="103" t="s">
        <v>4</v>
      </c>
      <c r="D381" s="96"/>
      <c r="E381" s="95">
        <v>1</v>
      </c>
      <c r="F381" s="95">
        <v>1</v>
      </c>
      <c r="G381" s="96" t="s">
        <v>72</v>
      </c>
      <c r="H381" s="95">
        <v>15000</v>
      </c>
      <c r="I381" s="104">
        <f t="shared" si="18"/>
        <v>15000</v>
      </c>
    </row>
    <row r="382" spans="2:9" ht="16.5" customHeight="1">
      <c r="B382" s="309" t="s">
        <v>74</v>
      </c>
      <c r="C382" s="310"/>
      <c r="D382" s="310"/>
      <c r="E382" s="310"/>
      <c r="F382" s="310"/>
      <c r="G382" s="310"/>
      <c r="H382" s="310"/>
      <c r="I382" s="42">
        <f>SUM(I374:I381)</f>
        <v>283550.8</v>
      </c>
    </row>
    <row r="383" spans="2:9" ht="16.5" customHeight="1">
      <c r="B383" s="339" t="s">
        <v>75</v>
      </c>
      <c r="C383" s="340"/>
      <c r="D383" s="340"/>
      <c r="E383" s="340"/>
      <c r="F383" s="340"/>
      <c r="G383" s="340"/>
      <c r="H383" s="340"/>
      <c r="I383" s="39">
        <f>I382*0.12</f>
        <v>34026.095999999998</v>
      </c>
    </row>
    <row r="384" spans="2:9" ht="16.5" customHeight="1" thickBot="1">
      <c r="B384" s="350" t="s">
        <v>76</v>
      </c>
      <c r="C384" s="351"/>
      <c r="D384" s="351"/>
      <c r="E384" s="351"/>
      <c r="F384" s="351"/>
      <c r="G384" s="351"/>
      <c r="H384" s="352"/>
      <c r="I384" s="40">
        <f>SUM(I382:I383)</f>
        <v>317576.89600000001</v>
      </c>
    </row>
    <row r="385" spans="2:9" ht="16.5" customHeight="1" thickBot="1">
      <c r="B385" s="335" t="s">
        <v>29</v>
      </c>
      <c r="C385" s="336"/>
      <c r="D385" s="336"/>
      <c r="E385" s="336"/>
      <c r="F385" s="336"/>
      <c r="G385" s="336"/>
      <c r="H385" s="336"/>
      <c r="I385" s="337"/>
    </row>
    <row r="386" spans="2:9" ht="16.5" customHeight="1" thickBot="1">
      <c r="B386" s="34" t="s">
        <v>2</v>
      </c>
      <c r="C386" s="386" t="s">
        <v>0</v>
      </c>
      <c r="D386" s="386"/>
      <c r="E386" s="35" t="s">
        <v>5</v>
      </c>
      <c r="F386" s="35" t="s">
        <v>282</v>
      </c>
      <c r="G386" s="35" t="s">
        <v>69</v>
      </c>
      <c r="H386" s="91" t="s">
        <v>70</v>
      </c>
      <c r="I386" s="37" t="s">
        <v>71</v>
      </c>
    </row>
    <row r="387" spans="2:9" ht="16.5" customHeight="1">
      <c r="B387" s="12">
        <v>1</v>
      </c>
      <c r="C387" s="398" t="s">
        <v>16</v>
      </c>
      <c r="D387" s="398"/>
      <c r="E387" s="92">
        <v>1.3</v>
      </c>
      <c r="F387" s="93">
        <v>37.5</v>
      </c>
      <c r="G387" s="24" t="s">
        <v>13</v>
      </c>
      <c r="H387" s="219">
        <v>850</v>
      </c>
      <c r="I387" s="38">
        <f>E387*F387*H387</f>
        <v>41437.5</v>
      </c>
    </row>
    <row r="388" spans="2:9" ht="16.5" customHeight="1">
      <c r="B388" s="86">
        <v>2</v>
      </c>
      <c r="C388" s="396" t="s">
        <v>287</v>
      </c>
      <c r="D388" s="396"/>
      <c r="E388" s="87">
        <v>1</v>
      </c>
      <c r="F388" s="87">
        <v>149</v>
      </c>
      <c r="G388" s="15" t="s">
        <v>82</v>
      </c>
      <c r="H388" s="88">
        <v>200</v>
      </c>
      <c r="I388" s="39">
        <f>E388*F388*H388</f>
        <v>29800</v>
      </c>
    </row>
    <row r="389" spans="2:9" ht="16.5" customHeight="1" thickBot="1">
      <c r="B389" s="94">
        <v>3</v>
      </c>
      <c r="C389" s="397" t="s">
        <v>114</v>
      </c>
      <c r="D389" s="397"/>
      <c r="E389" s="220">
        <v>1</v>
      </c>
      <c r="F389" s="95">
        <v>149</v>
      </c>
      <c r="G389" s="96" t="s">
        <v>82</v>
      </c>
      <c r="H389" s="221">
        <v>800</v>
      </c>
      <c r="I389" s="104">
        <f>E389*F389*H389</f>
        <v>119200</v>
      </c>
    </row>
    <row r="390" spans="2:9" ht="16.5" customHeight="1">
      <c r="B390" s="309" t="s">
        <v>77</v>
      </c>
      <c r="C390" s="310"/>
      <c r="D390" s="310"/>
      <c r="E390" s="310"/>
      <c r="F390" s="310"/>
      <c r="G390" s="310"/>
      <c r="H390" s="310"/>
      <c r="I390" s="42">
        <f>SUM(I387:I389)</f>
        <v>190437.5</v>
      </c>
    </row>
    <row r="391" spans="2:9" ht="16.5" customHeight="1">
      <c r="B391" s="339" t="s">
        <v>78</v>
      </c>
      <c r="C391" s="340"/>
      <c r="D391" s="340"/>
      <c r="E391" s="340"/>
      <c r="F391" s="340"/>
      <c r="G391" s="340"/>
      <c r="H391" s="340"/>
      <c r="I391" s="39">
        <f>I390*0.15</f>
        <v>28565.625</v>
      </c>
    </row>
    <row r="392" spans="2:9" ht="16.5" customHeight="1" thickBot="1">
      <c r="B392" s="350" t="s">
        <v>76</v>
      </c>
      <c r="C392" s="351"/>
      <c r="D392" s="351"/>
      <c r="E392" s="351"/>
      <c r="F392" s="351"/>
      <c r="G392" s="351"/>
      <c r="H392" s="352"/>
      <c r="I392" s="40">
        <f>SUM(I390:I391)</f>
        <v>219003.125</v>
      </c>
    </row>
    <row r="393" spans="2:9" ht="16.5" customHeight="1" thickBot="1">
      <c r="B393" s="315" t="s">
        <v>288</v>
      </c>
      <c r="C393" s="316"/>
      <c r="D393" s="316"/>
      <c r="E393" s="316"/>
      <c r="F393" s="316"/>
      <c r="G393" s="316"/>
      <c r="H393" s="316"/>
      <c r="I393" s="43">
        <f>I384+I392</f>
        <v>536580.02099999995</v>
      </c>
    </row>
    <row r="394" spans="2:9" ht="16.5" customHeight="1" thickBot="1">
      <c r="B394" s="28"/>
      <c r="C394" s="28"/>
      <c r="D394" s="28"/>
      <c r="E394" s="28"/>
      <c r="F394" s="28"/>
      <c r="G394" s="28"/>
      <c r="H394" s="28"/>
      <c r="I394" s="28"/>
    </row>
    <row r="395" spans="2:9" ht="16.5" customHeight="1" thickBot="1">
      <c r="B395" s="389" t="s">
        <v>289</v>
      </c>
      <c r="C395" s="390"/>
      <c r="D395" s="390"/>
      <c r="E395" s="390"/>
      <c r="F395" s="390"/>
      <c r="G395" s="390"/>
      <c r="H395" s="390"/>
      <c r="I395" s="391"/>
    </row>
    <row r="396" spans="2:9" ht="16.5" customHeight="1" thickBot="1">
      <c r="B396" s="392" t="s">
        <v>8</v>
      </c>
      <c r="C396" s="393"/>
      <c r="D396" s="393"/>
      <c r="E396" s="393"/>
      <c r="F396" s="393"/>
      <c r="G396" s="393"/>
      <c r="H396" s="393"/>
      <c r="I396" s="394"/>
    </row>
    <row r="397" spans="2:9" ht="16.5" customHeight="1" thickBot="1">
      <c r="B397" s="34" t="s">
        <v>2</v>
      </c>
      <c r="C397" s="338" t="s">
        <v>67</v>
      </c>
      <c r="D397" s="338"/>
      <c r="E397" s="2" t="s">
        <v>68</v>
      </c>
      <c r="F397" s="35" t="s">
        <v>3</v>
      </c>
      <c r="G397" s="35" t="s">
        <v>69</v>
      </c>
      <c r="H397" s="36" t="s">
        <v>70</v>
      </c>
      <c r="I397" s="37" t="s">
        <v>71</v>
      </c>
    </row>
    <row r="398" spans="2:9" ht="16.5" customHeight="1">
      <c r="B398" s="12">
        <v>1</v>
      </c>
      <c r="C398" s="80" t="s">
        <v>290</v>
      </c>
      <c r="D398" s="24" t="s">
        <v>291</v>
      </c>
      <c r="E398" s="99">
        <v>1.1000000000000001</v>
      </c>
      <c r="F398" s="93">
        <v>175</v>
      </c>
      <c r="G398" s="60" t="s">
        <v>1</v>
      </c>
      <c r="H398" s="219">
        <v>410</v>
      </c>
      <c r="I398" s="38">
        <f t="shared" ref="I398:I405" si="19">E398*F398*H398</f>
        <v>78925.000000000015</v>
      </c>
    </row>
    <row r="399" spans="2:9" ht="16.5" customHeight="1">
      <c r="B399" s="9">
        <v>2</v>
      </c>
      <c r="C399" s="78" t="s">
        <v>292</v>
      </c>
      <c r="D399" s="15" t="s">
        <v>293</v>
      </c>
      <c r="E399" s="101">
        <v>1.1000000000000001</v>
      </c>
      <c r="F399" s="87">
        <v>175</v>
      </c>
      <c r="G399" s="50" t="s">
        <v>1</v>
      </c>
      <c r="H399" s="88">
        <v>160</v>
      </c>
      <c r="I399" s="39">
        <f t="shared" si="19"/>
        <v>30800.000000000004</v>
      </c>
    </row>
    <row r="400" spans="2:9" ht="16.5" customHeight="1">
      <c r="B400" s="9">
        <v>3</v>
      </c>
      <c r="C400" s="78" t="s">
        <v>294</v>
      </c>
      <c r="D400" s="78"/>
      <c r="E400" s="101">
        <v>1</v>
      </c>
      <c r="F400" s="87">
        <v>5</v>
      </c>
      <c r="G400" s="50" t="s">
        <v>295</v>
      </c>
      <c r="H400" s="88">
        <v>400</v>
      </c>
      <c r="I400" s="39">
        <f t="shared" si="19"/>
        <v>2000</v>
      </c>
    </row>
    <row r="401" spans="2:9" ht="16.5" customHeight="1">
      <c r="B401" s="9">
        <v>4</v>
      </c>
      <c r="C401" s="78" t="s">
        <v>296</v>
      </c>
      <c r="D401" s="78"/>
      <c r="E401" s="101">
        <v>1.3</v>
      </c>
      <c r="F401" s="87">
        <v>30</v>
      </c>
      <c r="G401" s="50" t="s">
        <v>11</v>
      </c>
      <c r="H401" s="88">
        <v>65</v>
      </c>
      <c r="I401" s="39">
        <f t="shared" si="19"/>
        <v>2535</v>
      </c>
    </row>
    <row r="402" spans="2:9" ht="16.5" customHeight="1">
      <c r="B402" s="9">
        <v>5</v>
      </c>
      <c r="C402" s="78" t="s">
        <v>235</v>
      </c>
      <c r="D402" s="15" t="s">
        <v>297</v>
      </c>
      <c r="E402" s="101">
        <v>1.05</v>
      </c>
      <c r="F402" s="87">
        <v>110</v>
      </c>
      <c r="G402" s="50" t="s">
        <v>295</v>
      </c>
      <c r="H402" s="88">
        <v>118</v>
      </c>
      <c r="I402" s="39">
        <f>E402*F402*H402</f>
        <v>13629</v>
      </c>
    </row>
    <row r="403" spans="2:9" ht="16.5" customHeight="1">
      <c r="B403" s="9">
        <v>6</v>
      </c>
      <c r="C403" s="78" t="s">
        <v>298</v>
      </c>
      <c r="D403" s="15" t="s">
        <v>299</v>
      </c>
      <c r="E403" s="101">
        <v>1</v>
      </c>
      <c r="F403" s="87">
        <v>10</v>
      </c>
      <c r="G403" s="50" t="s">
        <v>1</v>
      </c>
      <c r="H403" s="88">
        <v>750</v>
      </c>
      <c r="I403" s="39">
        <f t="shared" si="19"/>
        <v>7500</v>
      </c>
    </row>
    <row r="404" spans="2:9" ht="16.5" customHeight="1">
      <c r="B404" s="222">
        <v>7</v>
      </c>
      <c r="C404" s="223" t="s">
        <v>300</v>
      </c>
      <c r="D404" s="224" t="s">
        <v>301</v>
      </c>
      <c r="E404" s="225">
        <v>1</v>
      </c>
      <c r="F404" s="226">
        <v>366</v>
      </c>
      <c r="G404" s="224" t="s">
        <v>1</v>
      </c>
      <c r="H404" s="227">
        <v>150</v>
      </c>
      <c r="I404" s="39">
        <f t="shared" si="19"/>
        <v>54900</v>
      </c>
    </row>
    <row r="405" spans="2:9" ht="16.5" customHeight="1" thickBot="1">
      <c r="B405" s="44">
        <v>8</v>
      </c>
      <c r="C405" s="228" t="s">
        <v>4</v>
      </c>
      <c r="D405" s="228"/>
      <c r="E405" s="220">
        <v>1</v>
      </c>
      <c r="F405" s="95">
        <v>1</v>
      </c>
      <c r="G405" s="65" t="s">
        <v>72</v>
      </c>
      <c r="H405" s="221">
        <v>12000</v>
      </c>
      <c r="I405" s="104">
        <f t="shared" si="19"/>
        <v>12000</v>
      </c>
    </row>
    <row r="406" spans="2:9" ht="16.5" customHeight="1">
      <c r="B406" s="309" t="s">
        <v>139</v>
      </c>
      <c r="C406" s="310"/>
      <c r="D406" s="310"/>
      <c r="E406" s="310"/>
      <c r="F406" s="310"/>
      <c r="G406" s="310"/>
      <c r="H406" s="310"/>
      <c r="I406" s="42">
        <f>SUM(I398:I405)</f>
        <v>202289</v>
      </c>
    </row>
    <row r="407" spans="2:9" ht="16.5" customHeight="1">
      <c r="B407" s="339" t="s">
        <v>75</v>
      </c>
      <c r="C407" s="340"/>
      <c r="D407" s="340"/>
      <c r="E407" s="340"/>
      <c r="F407" s="340"/>
      <c r="G407" s="340"/>
      <c r="H407" s="340"/>
      <c r="I407" s="39">
        <f>I406*0.12</f>
        <v>24274.68</v>
      </c>
    </row>
    <row r="408" spans="2:9" ht="16.5" customHeight="1" thickBot="1">
      <c r="B408" s="379" t="s">
        <v>76</v>
      </c>
      <c r="C408" s="380"/>
      <c r="D408" s="380"/>
      <c r="E408" s="380"/>
      <c r="F408" s="380"/>
      <c r="G408" s="380"/>
      <c r="H408" s="381"/>
      <c r="I408" s="41">
        <f>SUM(I406:I407)</f>
        <v>226563.68</v>
      </c>
    </row>
    <row r="409" spans="2:9" ht="16.5" customHeight="1" thickBot="1">
      <c r="B409" s="353" t="s">
        <v>29</v>
      </c>
      <c r="C409" s="354"/>
      <c r="D409" s="354"/>
      <c r="E409" s="354"/>
      <c r="F409" s="354"/>
      <c r="G409" s="354"/>
      <c r="H409" s="354"/>
      <c r="I409" s="355"/>
    </row>
    <row r="410" spans="2:9" ht="16.5" customHeight="1" thickBot="1">
      <c r="B410" s="34" t="s">
        <v>2</v>
      </c>
      <c r="C410" s="386" t="s">
        <v>0</v>
      </c>
      <c r="D410" s="386"/>
      <c r="E410" s="35" t="s">
        <v>5</v>
      </c>
      <c r="F410" s="35" t="s">
        <v>282</v>
      </c>
      <c r="G410" s="35" t="s">
        <v>69</v>
      </c>
      <c r="H410" s="91" t="s">
        <v>70</v>
      </c>
      <c r="I410" s="37" t="s">
        <v>71</v>
      </c>
    </row>
    <row r="411" spans="2:9" ht="16.5" customHeight="1">
      <c r="B411" s="229">
        <v>1</v>
      </c>
      <c r="C411" s="387" t="s">
        <v>302</v>
      </c>
      <c r="D411" s="387"/>
      <c r="E411" s="230">
        <v>1</v>
      </c>
      <c r="F411" s="230">
        <v>80</v>
      </c>
      <c r="G411" s="99" t="s">
        <v>303</v>
      </c>
      <c r="H411" s="99">
        <v>190</v>
      </c>
      <c r="I411" s="38">
        <f>E411*F411*H411</f>
        <v>15200</v>
      </c>
    </row>
    <row r="412" spans="2:9" ht="16.5" customHeight="1">
      <c r="B412" s="231">
        <v>2</v>
      </c>
      <c r="C412" s="395" t="s">
        <v>304</v>
      </c>
      <c r="D412" s="395"/>
      <c r="E412" s="232">
        <v>1</v>
      </c>
      <c r="F412" s="232">
        <v>87</v>
      </c>
      <c r="G412" s="101" t="s">
        <v>10</v>
      </c>
      <c r="H412" s="101">
        <v>570</v>
      </c>
      <c r="I412" s="39">
        <f t="shared" ref="I412:I419" si="20">E412*F412*H412</f>
        <v>49590</v>
      </c>
    </row>
    <row r="413" spans="2:9" ht="16.5" customHeight="1">
      <c r="B413" s="231">
        <v>3</v>
      </c>
      <c r="C413" s="395" t="s">
        <v>305</v>
      </c>
      <c r="D413" s="395"/>
      <c r="E413" s="232">
        <v>1</v>
      </c>
      <c r="F413" s="232">
        <v>75</v>
      </c>
      <c r="G413" s="101" t="s">
        <v>303</v>
      </c>
      <c r="H413" s="101">
        <v>30</v>
      </c>
      <c r="I413" s="39">
        <f t="shared" si="20"/>
        <v>2250</v>
      </c>
    </row>
    <row r="414" spans="2:9" ht="16.5" customHeight="1">
      <c r="B414" s="231">
        <v>4</v>
      </c>
      <c r="C414" s="395" t="s">
        <v>306</v>
      </c>
      <c r="D414" s="395"/>
      <c r="E414" s="232">
        <v>1</v>
      </c>
      <c r="F414" s="232">
        <v>80</v>
      </c>
      <c r="G414" s="101" t="s">
        <v>303</v>
      </c>
      <c r="H414" s="101">
        <v>470</v>
      </c>
      <c r="I414" s="39">
        <f t="shared" si="20"/>
        <v>37600</v>
      </c>
    </row>
    <row r="415" spans="2:9" ht="16.5" customHeight="1">
      <c r="B415" s="9">
        <v>6</v>
      </c>
      <c r="C415" s="395" t="s">
        <v>307</v>
      </c>
      <c r="D415" s="395"/>
      <c r="E415" s="101">
        <v>1</v>
      </c>
      <c r="F415" s="101">
        <v>175</v>
      </c>
      <c r="G415" s="101" t="s">
        <v>1</v>
      </c>
      <c r="H415" s="101">
        <v>140</v>
      </c>
      <c r="I415" s="39">
        <f t="shared" si="20"/>
        <v>24500</v>
      </c>
    </row>
    <row r="416" spans="2:9" ht="16.5" customHeight="1">
      <c r="B416" s="9">
        <v>7</v>
      </c>
      <c r="C416" s="395" t="s">
        <v>308</v>
      </c>
      <c r="D416" s="395"/>
      <c r="E416" s="101">
        <v>1</v>
      </c>
      <c r="F416" s="101">
        <v>175</v>
      </c>
      <c r="G416" s="101" t="s">
        <v>1</v>
      </c>
      <c r="H416" s="101">
        <v>80</v>
      </c>
      <c r="I416" s="39">
        <f t="shared" si="20"/>
        <v>14000</v>
      </c>
    </row>
    <row r="417" spans="2:9" ht="16.5" customHeight="1">
      <c r="B417" s="9">
        <v>8</v>
      </c>
      <c r="C417" s="395" t="s">
        <v>309</v>
      </c>
      <c r="D417" s="395"/>
      <c r="E417" s="101">
        <v>1</v>
      </c>
      <c r="F417" s="233">
        <v>10</v>
      </c>
      <c r="G417" s="234" t="s">
        <v>1</v>
      </c>
      <c r="H417" s="233">
        <v>420</v>
      </c>
      <c r="I417" s="39">
        <f t="shared" si="20"/>
        <v>4200</v>
      </c>
    </row>
    <row r="418" spans="2:9" ht="16.5" customHeight="1">
      <c r="B418" s="9">
        <v>9</v>
      </c>
      <c r="C418" s="396" t="s">
        <v>310</v>
      </c>
      <c r="D418" s="396"/>
      <c r="E418" s="235">
        <v>1</v>
      </c>
      <c r="F418" s="87">
        <v>366</v>
      </c>
      <c r="G418" s="15" t="s">
        <v>1</v>
      </c>
      <c r="H418" s="87">
        <v>150</v>
      </c>
      <c r="I418" s="39">
        <f t="shared" si="20"/>
        <v>54900</v>
      </c>
    </row>
    <row r="419" spans="2:9" ht="16.5" customHeight="1" thickBot="1">
      <c r="B419" s="94">
        <v>10</v>
      </c>
      <c r="C419" s="397" t="s">
        <v>311</v>
      </c>
      <c r="D419" s="397"/>
      <c r="E419" s="95">
        <v>1</v>
      </c>
      <c r="F419" s="95">
        <v>1</v>
      </c>
      <c r="G419" s="96" t="s">
        <v>6</v>
      </c>
      <c r="H419" s="95">
        <v>0</v>
      </c>
      <c r="I419" s="104">
        <f t="shared" si="20"/>
        <v>0</v>
      </c>
    </row>
    <row r="420" spans="2:9" ht="16.5" customHeight="1">
      <c r="B420" s="309" t="s">
        <v>77</v>
      </c>
      <c r="C420" s="310"/>
      <c r="D420" s="310"/>
      <c r="E420" s="310"/>
      <c r="F420" s="310"/>
      <c r="G420" s="310"/>
      <c r="H420" s="310"/>
      <c r="I420" s="236">
        <f>SUM(I411:I419)</f>
        <v>202240</v>
      </c>
    </row>
    <row r="421" spans="2:9" ht="16.5" customHeight="1">
      <c r="B421" s="339" t="s">
        <v>78</v>
      </c>
      <c r="C421" s="340"/>
      <c r="D421" s="340"/>
      <c r="E421" s="340"/>
      <c r="F421" s="340"/>
      <c r="G421" s="340"/>
      <c r="H421" s="340"/>
      <c r="I421" s="39">
        <f>I420*0.15</f>
        <v>30336</v>
      </c>
    </row>
    <row r="422" spans="2:9" ht="16.5" customHeight="1" thickBot="1">
      <c r="B422" s="379" t="s">
        <v>76</v>
      </c>
      <c r="C422" s="380"/>
      <c r="D422" s="380"/>
      <c r="E422" s="380"/>
      <c r="F422" s="380"/>
      <c r="G422" s="380"/>
      <c r="H422" s="381"/>
      <c r="I422" s="237">
        <f>SUM(I420:I421)</f>
        <v>232576</v>
      </c>
    </row>
    <row r="423" spans="2:9" ht="16.5" customHeight="1" thickBot="1">
      <c r="B423" s="315" t="s">
        <v>312</v>
      </c>
      <c r="C423" s="316"/>
      <c r="D423" s="316"/>
      <c r="E423" s="316"/>
      <c r="F423" s="316"/>
      <c r="G423" s="316"/>
      <c r="H423" s="316"/>
      <c r="I423" s="43">
        <f>I408+I422</f>
        <v>459139.68</v>
      </c>
    </row>
    <row r="424" spans="2:9" ht="16.5" customHeight="1" thickBot="1">
      <c r="B424" s="76"/>
      <c r="C424" s="72"/>
      <c r="D424" s="72"/>
      <c r="E424" s="72"/>
      <c r="F424" s="72"/>
      <c r="G424" s="72"/>
      <c r="H424" s="73"/>
      <c r="I424" s="73"/>
    </row>
    <row r="425" spans="2:9" ht="16.5" customHeight="1" thickBot="1">
      <c r="B425" s="389" t="s">
        <v>313</v>
      </c>
      <c r="C425" s="390"/>
      <c r="D425" s="390"/>
      <c r="E425" s="390"/>
      <c r="F425" s="390"/>
      <c r="G425" s="390"/>
      <c r="H425" s="390"/>
      <c r="I425" s="391"/>
    </row>
    <row r="426" spans="2:9" ht="16.5" customHeight="1" thickBot="1">
      <c r="B426" s="392" t="s">
        <v>8</v>
      </c>
      <c r="C426" s="393"/>
      <c r="D426" s="393"/>
      <c r="E426" s="393"/>
      <c r="F426" s="393"/>
      <c r="G426" s="393"/>
      <c r="H426" s="393"/>
      <c r="I426" s="394"/>
    </row>
    <row r="427" spans="2:9" ht="16.5" customHeight="1" thickBot="1">
      <c r="B427" s="34" t="s">
        <v>2</v>
      </c>
      <c r="C427" s="338" t="s">
        <v>67</v>
      </c>
      <c r="D427" s="338"/>
      <c r="E427" s="2" t="s">
        <v>68</v>
      </c>
      <c r="F427" s="35" t="s">
        <v>3</v>
      </c>
      <c r="G427" s="35" t="s">
        <v>69</v>
      </c>
      <c r="H427" s="36" t="s">
        <v>70</v>
      </c>
      <c r="I427" s="37" t="s">
        <v>71</v>
      </c>
    </row>
    <row r="428" spans="2:9" ht="16.5" customHeight="1">
      <c r="B428" s="12">
        <v>1</v>
      </c>
      <c r="C428" s="238" t="s">
        <v>17</v>
      </c>
      <c r="D428" s="238"/>
      <c r="E428" s="99">
        <v>1.1000000000000001</v>
      </c>
      <c r="F428" s="93">
        <v>3</v>
      </c>
      <c r="G428" s="60" t="s">
        <v>314</v>
      </c>
      <c r="H428" s="219">
        <v>600</v>
      </c>
      <c r="I428" s="38">
        <f>E428*F428*H428</f>
        <v>1980.0000000000002</v>
      </c>
    </row>
    <row r="429" spans="2:9" ht="16.5" customHeight="1">
      <c r="B429" s="9">
        <v>2</v>
      </c>
      <c r="C429" s="78" t="s">
        <v>315</v>
      </c>
      <c r="D429" s="15" t="s">
        <v>316</v>
      </c>
      <c r="E429" s="101">
        <v>1.1000000000000001</v>
      </c>
      <c r="F429" s="87">
        <v>15</v>
      </c>
      <c r="G429" s="101" t="s">
        <v>303</v>
      </c>
      <c r="H429" s="88">
        <v>1500</v>
      </c>
      <c r="I429" s="39">
        <f>E429*F429*H429</f>
        <v>24750</v>
      </c>
    </row>
    <row r="430" spans="2:9" ht="16.5" customHeight="1" thickBot="1">
      <c r="B430" s="44">
        <v>3</v>
      </c>
      <c r="C430" s="228" t="s">
        <v>317</v>
      </c>
      <c r="D430" s="228"/>
      <c r="E430" s="220">
        <v>1</v>
      </c>
      <c r="F430" s="95">
        <v>1</v>
      </c>
      <c r="G430" s="65" t="s">
        <v>72</v>
      </c>
      <c r="H430" s="221">
        <v>5000</v>
      </c>
      <c r="I430" s="104">
        <f>E430*F430*H430</f>
        <v>5000</v>
      </c>
    </row>
    <row r="431" spans="2:9" ht="16.5" customHeight="1">
      <c r="B431" s="309" t="s">
        <v>139</v>
      </c>
      <c r="C431" s="310"/>
      <c r="D431" s="310"/>
      <c r="E431" s="310"/>
      <c r="F431" s="310"/>
      <c r="G431" s="310"/>
      <c r="H431" s="310"/>
      <c r="I431" s="42">
        <f>SUM(I428:I430)</f>
        <v>31730</v>
      </c>
    </row>
    <row r="432" spans="2:9" ht="16.5" customHeight="1">
      <c r="B432" s="339" t="s">
        <v>75</v>
      </c>
      <c r="C432" s="340"/>
      <c r="D432" s="340"/>
      <c r="E432" s="340"/>
      <c r="F432" s="340"/>
      <c r="G432" s="340"/>
      <c r="H432" s="340"/>
      <c r="I432" s="39">
        <f>I431*0.12</f>
        <v>3807.6</v>
      </c>
    </row>
    <row r="433" spans="2:9" ht="16.5" customHeight="1" thickBot="1">
      <c r="B433" s="379" t="s">
        <v>76</v>
      </c>
      <c r="C433" s="380"/>
      <c r="D433" s="380"/>
      <c r="E433" s="380"/>
      <c r="F433" s="380"/>
      <c r="G433" s="380"/>
      <c r="H433" s="381"/>
      <c r="I433" s="41">
        <f>SUM(I431:I432)</f>
        <v>35537.599999999999</v>
      </c>
    </row>
    <row r="434" spans="2:9" ht="16.5" customHeight="1" thickBot="1">
      <c r="B434" s="353" t="s">
        <v>29</v>
      </c>
      <c r="C434" s="354"/>
      <c r="D434" s="354"/>
      <c r="E434" s="354"/>
      <c r="F434" s="354"/>
      <c r="G434" s="354"/>
      <c r="H434" s="354"/>
      <c r="I434" s="355"/>
    </row>
    <row r="435" spans="2:9" ht="16.5" customHeight="1" thickBot="1">
      <c r="B435" s="34" t="s">
        <v>2</v>
      </c>
      <c r="C435" s="386" t="s">
        <v>0</v>
      </c>
      <c r="D435" s="386"/>
      <c r="E435" s="35" t="s">
        <v>5</v>
      </c>
      <c r="F435" s="35" t="s">
        <v>282</v>
      </c>
      <c r="G435" s="35" t="s">
        <v>69</v>
      </c>
      <c r="H435" s="91" t="s">
        <v>70</v>
      </c>
      <c r="I435" s="37" t="s">
        <v>71</v>
      </c>
    </row>
    <row r="436" spans="2:9" ht="16.5" customHeight="1">
      <c r="B436" s="229">
        <v>1</v>
      </c>
      <c r="C436" s="387" t="s">
        <v>14</v>
      </c>
      <c r="D436" s="387"/>
      <c r="E436" s="230">
        <v>1</v>
      </c>
      <c r="F436" s="230">
        <v>15</v>
      </c>
      <c r="G436" s="99" t="s">
        <v>303</v>
      </c>
      <c r="H436" s="99">
        <v>200</v>
      </c>
      <c r="I436" s="38">
        <f>E436*F436*H436</f>
        <v>3000</v>
      </c>
    </row>
    <row r="437" spans="2:9" ht="16.5" customHeight="1" thickBot="1">
      <c r="B437" s="239">
        <v>2</v>
      </c>
      <c r="C437" s="388" t="s">
        <v>318</v>
      </c>
      <c r="D437" s="388"/>
      <c r="E437" s="240">
        <v>1</v>
      </c>
      <c r="F437" s="240">
        <v>15</v>
      </c>
      <c r="G437" s="220" t="s">
        <v>303</v>
      </c>
      <c r="H437" s="241">
        <v>700</v>
      </c>
      <c r="I437" s="242">
        <f>E437*F437*H437</f>
        <v>10500</v>
      </c>
    </row>
    <row r="438" spans="2:9" ht="16.5" customHeight="1">
      <c r="B438" s="309" t="s">
        <v>77</v>
      </c>
      <c r="C438" s="310"/>
      <c r="D438" s="310"/>
      <c r="E438" s="310"/>
      <c r="F438" s="310"/>
      <c r="G438" s="310"/>
      <c r="H438" s="310"/>
      <c r="I438" s="42">
        <f>SUM(I436:I437)</f>
        <v>13500</v>
      </c>
    </row>
    <row r="439" spans="2:9" ht="16.5" customHeight="1">
      <c r="B439" s="339" t="s">
        <v>78</v>
      </c>
      <c r="C439" s="340"/>
      <c r="D439" s="340"/>
      <c r="E439" s="340"/>
      <c r="F439" s="340"/>
      <c r="G439" s="340"/>
      <c r="H439" s="340"/>
      <c r="I439" s="39">
        <f>I438*0.15</f>
        <v>2025</v>
      </c>
    </row>
    <row r="440" spans="2:9" ht="16.5" customHeight="1" thickBot="1">
      <c r="B440" s="379" t="s">
        <v>76</v>
      </c>
      <c r="C440" s="380"/>
      <c r="D440" s="380"/>
      <c r="E440" s="380"/>
      <c r="F440" s="380"/>
      <c r="G440" s="380"/>
      <c r="H440" s="381"/>
      <c r="I440" s="237">
        <f>SUM(I438:I439)</f>
        <v>15525</v>
      </c>
    </row>
    <row r="441" spans="2:9" ht="16.5" customHeight="1" thickBot="1">
      <c r="B441" s="315" t="s">
        <v>319</v>
      </c>
      <c r="C441" s="316"/>
      <c r="D441" s="316"/>
      <c r="E441" s="316"/>
      <c r="F441" s="316"/>
      <c r="G441" s="316"/>
      <c r="H441" s="316"/>
      <c r="I441" s="43">
        <f>I433+I440</f>
        <v>51062.6</v>
      </c>
    </row>
    <row r="442" spans="2:9" ht="16.5" customHeight="1" thickBot="1">
      <c r="B442" s="76"/>
      <c r="C442" s="72"/>
      <c r="D442" s="72"/>
      <c r="E442" s="72"/>
      <c r="F442" s="72"/>
      <c r="G442" s="72"/>
      <c r="H442" s="73"/>
      <c r="I442" s="73"/>
    </row>
    <row r="443" spans="2:9" ht="16.5" customHeight="1" thickBot="1">
      <c r="B443" s="317" t="s">
        <v>320</v>
      </c>
      <c r="C443" s="318"/>
      <c r="D443" s="318"/>
      <c r="E443" s="318"/>
      <c r="F443" s="318"/>
      <c r="G443" s="318"/>
      <c r="H443" s="318"/>
      <c r="I443" s="70">
        <f>I369+I393+I423+I441</f>
        <v>1331090.8730000001</v>
      </c>
    </row>
    <row r="444" spans="2:9" ht="16.5" customHeight="1" thickBot="1">
      <c r="B444" s="76"/>
      <c r="C444" s="72"/>
      <c r="D444" s="72"/>
      <c r="E444" s="72"/>
      <c r="F444" s="72"/>
      <c r="G444" s="72"/>
      <c r="H444" s="73"/>
      <c r="I444" s="73"/>
    </row>
    <row r="445" spans="2:9" ht="16.5" customHeight="1" thickBot="1">
      <c r="B445" s="341" t="s">
        <v>468</v>
      </c>
      <c r="C445" s="342"/>
      <c r="D445" s="342"/>
      <c r="E445" s="342"/>
      <c r="F445" s="342"/>
      <c r="G445" s="342"/>
      <c r="H445" s="342"/>
      <c r="I445" s="343"/>
    </row>
    <row r="446" spans="2:9" ht="16.5" customHeight="1" thickBot="1">
      <c r="B446" s="30"/>
      <c r="C446" s="29"/>
      <c r="D446" s="27"/>
      <c r="E446" s="27"/>
      <c r="F446" s="27"/>
      <c r="G446" s="27"/>
      <c r="H446" s="27"/>
      <c r="I446" s="31"/>
    </row>
    <row r="447" spans="2:9" ht="16.5" customHeight="1" thickBot="1">
      <c r="B447" s="382" t="s">
        <v>29</v>
      </c>
      <c r="C447" s="383"/>
      <c r="D447" s="384"/>
      <c r="E447" s="384"/>
      <c r="F447" s="384"/>
      <c r="G447" s="384"/>
      <c r="H447" s="384"/>
      <c r="I447" s="385"/>
    </row>
    <row r="448" spans="2:9" ht="16.5" customHeight="1" thickBot="1">
      <c r="B448" s="243" t="s">
        <v>2</v>
      </c>
      <c r="C448" s="374" t="s">
        <v>0</v>
      </c>
      <c r="D448" s="375"/>
      <c r="E448" s="376"/>
      <c r="F448" s="357" t="s">
        <v>3</v>
      </c>
      <c r="G448" s="357"/>
      <c r="H448" s="244" t="s">
        <v>116</v>
      </c>
      <c r="I448" s="245" t="s">
        <v>117</v>
      </c>
    </row>
    <row r="449" spans="2:9" ht="16.5" customHeight="1">
      <c r="B449" s="529">
        <v>1</v>
      </c>
      <c r="C449" s="530" t="s">
        <v>321</v>
      </c>
      <c r="D449" s="530"/>
      <c r="E449" s="530"/>
      <c r="F449" s="491">
        <v>4</v>
      </c>
      <c r="G449" s="531" t="s">
        <v>10</v>
      </c>
      <c r="H449" s="493">
        <v>1500</v>
      </c>
      <c r="I449" s="494">
        <f>F449*H449</f>
        <v>6000</v>
      </c>
    </row>
    <row r="450" spans="2:9" ht="16.5" customHeight="1">
      <c r="B450" s="458">
        <v>2</v>
      </c>
      <c r="C450" s="496" t="s">
        <v>322</v>
      </c>
      <c r="D450" s="496"/>
      <c r="E450" s="496"/>
      <c r="F450" s="461">
        <v>1</v>
      </c>
      <c r="G450" s="462" t="s">
        <v>6</v>
      </c>
      <c r="H450" s="463">
        <v>52000</v>
      </c>
      <c r="I450" s="464">
        <f>F450*H450</f>
        <v>52000</v>
      </c>
    </row>
    <row r="451" spans="2:9" ht="16.5" customHeight="1" thickBot="1">
      <c r="B451" s="532">
        <v>3</v>
      </c>
      <c r="C451" s="502" t="s">
        <v>323</v>
      </c>
      <c r="D451" s="502"/>
      <c r="E451" s="502"/>
      <c r="F451" s="505">
        <v>1</v>
      </c>
      <c r="G451" s="506" t="s">
        <v>6</v>
      </c>
      <c r="H451" s="507">
        <v>15000</v>
      </c>
      <c r="I451" s="508">
        <f>F451*H451</f>
        <v>15000</v>
      </c>
    </row>
    <row r="452" spans="2:9" ht="16.5" customHeight="1">
      <c r="B452" s="533" t="s">
        <v>122</v>
      </c>
      <c r="C452" s="534"/>
      <c r="D452" s="534"/>
      <c r="E452" s="534"/>
      <c r="F452" s="534"/>
      <c r="G452" s="534"/>
      <c r="H452" s="534"/>
      <c r="I452" s="535">
        <f>SUM(I449:I451)</f>
        <v>73000</v>
      </c>
    </row>
    <row r="453" spans="2:9" ht="16.5" customHeight="1">
      <c r="B453" s="536" t="s">
        <v>78</v>
      </c>
      <c r="C453" s="537"/>
      <c r="D453" s="537"/>
      <c r="E453" s="537"/>
      <c r="F453" s="537"/>
      <c r="G453" s="537"/>
      <c r="H453" s="538"/>
      <c r="I453" s="464">
        <f>I452*0.15</f>
        <v>10950</v>
      </c>
    </row>
    <row r="454" spans="2:9" ht="16.5" customHeight="1" thickBot="1">
      <c r="B454" s="539" t="s">
        <v>76</v>
      </c>
      <c r="C454" s="540"/>
      <c r="D454" s="540"/>
      <c r="E454" s="540"/>
      <c r="F454" s="540"/>
      <c r="G454" s="540"/>
      <c r="H454" s="540"/>
      <c r="I454" s="541">
        <f>SUM(I452:I453)</f>
        <v>83950</v>
      </c>
    </row>
    <row r="455" spans="2:9" ht="16.5" customHeight="1" thickBot="1">
      <c r="B455" s="478" t="s">
        <v>8</v>
      </c>
      <c r="C455" s="479"/>
      <c r="D455" s="480"/>
      <c r="E455" s="480"/>
      <c r="F455" s="480"/>
      <c r="G455" s="480"/>
      <c r="H455" s="480"/>
      <c r="I455" s="481"/>
    </row>
    <row r="456" spans="2:9" ht="16.5" customHeight="1" thickBot="1">
      <c r="B456" s="542" t="s">
        <v>2</v>
      </c>
      <c r="C456" s="543" t="s">
        <v>67</v>
      </c>
      <c r="D456" s="544"/>
      <c r="E456" s="545" t="s">
        <v>68</v>
      </c>
      <c r="F456" s="546" t="s">
        <v>3</v>
      </c>
      <c r="G456" s="546"/>
      <c r="H456" s="545" t="s">
        <v>116</v>
      </c>
      <c r="I456" s="547" t="s">
        <v>117</v>
      </c>
    </row>
    <row r="457" spans="2:9" ht="16.5" customHeight="1">
      <c r="B457" s="488">
        <v>1</v>
      </c>
      <c r="C457" s="548" t="s">
        <v>48</v>
      </c>
      <c r="D457" s="549" t="s">
        <v>324</v>
      </c>
      <c r="E457" s="550">
        <v>1</v>
      </c>
      <c r="F457" s="491">
        <v>8</v>
      </c>
      <c r="G457" s="531" t="s">
        <v>1</v>
      </c>
      <c r="H457" s="493">
        <v>210</v>
      </c>
      <c r="I457" s="494">
        <f>H457*F457*E457</f>
        <v>1680</v>
      </c>
    </row>
    <row r="458" spans="2:9" ht="16.5" customHeight="1">
      <c r="B458" s="495">
        <v>2</v>
      </c>
      <c r="C458" s="460" t="s">
        <v>325</v>
      </c>
      <c r="D458" s="465" t="s">
        <v>326</v>
      </c>
      <c r="E458" s="499">
        <v>1.2</v>
      </c>
      <c r="F458" s="461">
        <v>6</v>
      </c>
      <c r="G458" s="462" t="s">
        <v>73</v>
      </c>
      <c r="H458" s="463">
        <v>140</v>
      </c>
      <c r="I458" s="464">
        <f t="shared" ref="I458:I466" si="21">H458*F458*E458</f>
        <v>1008</v>
      </c>
    </row>
    <row r="459" spans="2:9" ht="16.5" customHeight="1">
      <c r="B459" s="495">
        <v>3</v>
      </c>
      <c r="C459" s="460" t="s">
        <v>327</v>
      </c>
      <c r="D459" s="465" t="s">
        <v>328</v>
      </c>
      <c r="E459" s="499">
        <v>1</v>
      </c>
      <c r="F459" s="461">
        <v>4</v>
      </c>
      <c r="G459" s="462" t="s">
        <v>10</v>
      </c>
      <c r="H459" s="463">
        <v>420</v>
      </c>
      <c r="I459" s="464">
        <f t="shared" si="21"/>
        <v>1680</v>
      </c>
    </row>
    <row r="460" spans="2:9" ht="16.5" customHeight="1">
      <c r="B460" s="495">
        <v>4</v>
      </c>
      <c r="C460" s="460" t="s">
        <v>329</v>
      </c>
      <c r="D460" s="465" t="s">
        <v>328</v>
      </c>
      <c r="E460" s="499">
        <v>1.2</v>
      </c>
      <c r="F460" s="461">
        <v>12</v>
      </c>
      <c r="G460" s="462" t="s">
        <v>1</v>
      </c>
      <c r="H460" s="463">
        <v>250</v>
      </c>
      <c r="I460" s="464">
        <f>H460*F460*E460</f>
        <v>3600</v>
      </c>
    </row>
    <row r="461" spans="2:9" ht="16.5" customHeight="1">
      <c r="B461" s="495">
        <v>5</v>
      </c>
      <c r="C461" s="460" t="s">
        <v>329</v>
      </c>
      <c r="D461" s="465" t="s">
        <v>330</v>
      </c>
      <c r="E461" s="499">
        <v>1.2</v>
      </c>
      <c r="F461" s="461">
        <v>54</v>
      </c>
      <c r="G461" s="462" t="s">
        <v>1</v>
      </c>
      <c r="H461" s="463">
        <v>270</v>
      </c>
      <c r="I461" s="464">
        <f t="shared" si="21"/>
        <v>17496</v>
      </c>
    </row>
    <row r="462" spans="2:9" ht="16.5" customHeight="1">
      <c r="B462" s="495">
        <v>6</v>
      </c>
      <c r="C462" s="460" t="s">
        <v>329</v>
      </c>
      <c r="D462" s="465" t="s">
        <v>107</v>
      </c>
      <c r="E462" s="499">
        <v>1.2</v>
      </c>
      <c r="F462" s="461">
        <v>114</v>
      </c>
      <c r="G462" s="462" t="s">
        <v>1</v>
      </c>
      <c r="H462" s="463">
        <v>80</v>
      </c>
      <c r="I462" s="464">
        <f t="shared" si="21"/>
        <v>10944</v>
      </c>
    </row>
    <row r="463" spans="2:9" ht="16.5" customHeight="1">
      <c r="B463" s="495">
        <v>7</v>
      </c>
      <c r="C463" s="460" t="s">
        <v>331</v>
      </c>
      <c r="D463" s="465" t="s">
        <v>332</v>
      </c>
      <c r="E463" s="499">
        <v>1.2</v>
      </c>
      <c r="F463" s="461">
        <v>70</v>
      </c>
      <c r="G463" s="462" t="s">
        <v>1</v>
      </c>
      <c r="H463" s="463">
        <v>48</v>
      </c>
      <c r="I463" s="464">
        <f t="shared" si="21"/>
        <v>4032</v>
      </c>
    </row>
    <row r="464" spans="2:9" ht="16.5" customHeight="1">
      <c r="B464" s="495">
        <v>8</v>
      </c>
      <c r="C464" s="460" t="s">
        <v>53</v>
      </c>
      <c r="D464" s="465"/>
      <c r="E464" s="499">
        <v>1.2</v>
      </c>
      <c r="F464" s="461">
        <v>15</v>
      </c>
      <c r="G464" s="462" t="s">
        <v>11</v>
      </c>
      <c r="H464" s="463">
        <v>220</v>
      </c>
      <c r="I464" s="464">
        <f t="shared" si="21"/>
        <v>3960</v>
      </c>
    </row>
    <row r="465" spans="2:9" ht="16.5" customHeight="1">
      <c r="B465" s="495">
        <v>9</v>
      </c>
      <c r="C465" s="460" t="s">
        <v>333</v>
      </c>
      <c r="D465" s="465"/>
      <c r="E465" s="499">
        <v>1.2</v>
      </c>
      <c r="F465" s="461">
        <v>7</v>
      </c>
      <c r="G465" s="462" t="s">
        <v>12</v>
      </c>
      <c r="H465" s="463">
        <v>240</v>
      </c>
      <c r="I465" s="464">
        <f t="shared" si="21"/>
        <v>2016</v>
      </c>
    </row>
    <row r="466" spans="2:9" ht="16.5" customHeight="1">
      <c r="B466" s="495">
        <v>10</v>
      </c>
      <c r="C466" s="460" t="s">
        <v>334</v>
      </c>
      <c r="D466" s="465"/>
      <c r="E466" s="499">
        <v>1.2</v>
      </c>
      <c r="F466" s="461">
        <v>25</v>
      </c>
      <c r="G466" s="462" t="s">
        <v>11</v>
      </c>
      <c r="H466" s="463">
        <v>385</v>
      </c>
      <c r="I466" s="464">
        <f t="shared" si="21"/>
        <v>11550</v>
      </c>
    </row>
    <row r="467" spans="2:9" ht="16.5" customHeight="1" thickBot="1">
      <c r="B467" s="501">
        <v>11</v>
      </c>
      <c r="C467" s="502" t="s">
        <v>4</v>
      </c>
      <c r="D467" s="502"/>
      <c r="E467" s="502"/>
      <c r="F467" s="505">
        <v>1</v>
      </c>
      <c r="G467" s="506" t="s">
        <v>72</v>
      </c>
      <c r="H467" s="507">
        <v>10000</v>
      </c>
      <c r="I467" s="508">
        <f>F467*H467</f>
        <v>10000</v>
      </c>
    </row>
    <row r="468" spans="2:9" ht="16.5" customHeight="1">
      <c r="B468" s="551" t="s">
        <v>139</v>
      </c>
      <c r="C468" s="552"/>
      <c r="D468" s="552"/>
      <c r="E468" s="552"/>
      <c r="F468" s="552"/>
      <c r="G468" s="552"/>
      <c r="H468" s="553"/>
      <c r="I468" s="535">
        <f>SUM(I457:I467)</f>
        <v>67966</v>
      </c>
    </row>
    <row r="469" spans="2:9" ht="16.5" customHeight="1">
      <c r="B469" s="362" t="s">
        <v>75</v>
      </c>
      <c r="C469" s="363"/>
      <c r="D469" s="363"/>
      <c r="E469" s="363"/>
      <c r="F469" s="363"/>
      <c r="G469" s="363"/>
      <c r="H469" s="364"/>
      <c r="I469" s="5">
        <f>I468*0.12</f>
        <v>8155.92</v>
      </c>
    </row>
    <row r="470" spans="2:9" ht="16.5" customHeight="1" thickBot="1">
      <c r="B470" s="365" t="s">
        <v>76</v>
      </c>
      <c r="C470" s="366"/>
      <c r="D470" s="366"/>
      <c r="E470" s="366"/>
      <c r="F470" s="366"/>
      <c r="G470" s="366"/>
      <c r="H470" s="366"/>
      <c r="I470" s="124">
        <f>SUM(I468:I469)</f>
        <v>76121.919999999998</v>
      </c>
    </row>
    <row r="471" spans="2:9" ht="16.5" customHeight="1" thickBot="1">
      <c r="B471" s="367" t="s">
        <v>335</v>
      </c>
      <c r="C471" s="368"/>
      <c r="D471" s="368"/>
      <c r="E471" s="368"/>
      <c r="F471" s="368"/>
      <c r="G471" s="368"/>
      <c r="H471" s="368"/>
      <c r="I471" s="125">
        <f>I454+I470</f>
        <v>160071.91999999998</v>
      </c>
    </row>
    <row r="472" spans="2:9" ht="16.5" customHeight="1" thickBot="1"/>
    <row r="473" spans="2:9" ht="16.5" customHeight="1" thickBot="1">
      <c r="B473" s="341" t="s">
        <v>467</v>
      </c>
      <c r="C473" s="342"/>
      <c r="D473" s="342"/>
      <c r="E473" s="342"/>
      <c r="F473" s="342"/>
      <c r="G473" s="342"/>
      <c r="H473" s="342"/>
      <c r="I473" s="343"/>
    </row>
    <row r="474" spans="2:9" ht="16.5" customHeight="1" thickBot="1">
      <c r="B474" s="30"/>
      <c r="C474" s="29"/>
      <c r="D474" s="27"/>
      <c r="E474" s="27"/>
      <c r="F474" s="27"/>
      <c r="G474" s="27"/>
      <c r="H474" s="27"/>
      <c r="I474" s="31"/>
    </row>
    <row r="475" spans="2:9" ht="16.5" customHeight="1" thickBot="1">
      <c r="B475" s="353" t="s">
        <v>8</v>
      </c>
      <c r="C475" s="354"/>
      <c r="D475" s="354"/>
      <c r="E475" s="354"/>
      <c r="F475" s="354"/>
      <c r="G475" s="354"/>
      <c r="H475" s="354"/>
      <c r="I475" s="355"/>
    </row>
    <row r="476" spans="2:9" ht="16.5" customHeight="1" thickBot="1">
      <c r="B476" s="56" t="s">
        <v>2</v>
      </c>
      <c r="C476" s="357" t="s">
        <v>67</v>
      </c>
      <c r="D476" s="357"/>
      <c r="E476" s="97" t="s">
        <v>68</v>
      </c>
      <c r="F476" s="57" t="s">
        <v>3</v>
      </c>
      <c r="G476" s="57" t="s">
        <v>69</v>
      </c>
      <c r="H476" s="58" t="s">
        <v>70</v>
      </c>
      <c r="I476" s="59" t="s">
        <v>71</v>
      </c>
    </row>
    <row r="477" spans="2:9" ht="16.5" customHeight="1">
      <c r="B477" s="246">
        <v>1</v>
      </c>
      <c r="C477" s="323" t="s">
        <v>336</v>
      </c>
      <c r="D477" s="323"/>
      <c r="E477" s="93">
        <v>1</v>
      </c>
      <c r="F477" s="247">
        <v>10</v>
      </c>
      <c r="G477" s="248" t="s">
        <v>337</v>
      </c>
      <c r="H477" s="247">
        <v>1450</v>
      </c>
      <c r="I477" s="38">
        <f>E477*F477*H477</f>
        <v>14500</v>
      </c>
    </row>
    <row r="478" spans="2:9" ht="16.5" customHeight="1">
      <c r="B478" s="86">
        <f>B477+1</f>
        <v>2</v>
      </c>
      <c r="C478" s="328" t="s">
        <v>338</v>
      </c>
      <c r="D478" s="328"/>
      <c r="E478" s="87">
        <v>1</v>
      </c>
      <c r="F478" s="249">
        <v>160</v>
      </c>
      <c r="G478" s="250" t="s">
        <v>1</v>
      </c>
      <c r="H478" s="249">
        <v>25</v>
      </c>
      <c r="I478" s="39">
        <f t="shared" ref="I478:I482" si="22">E478*F478*H478</f>
        <v>4000</v>
      </c>
    </row>
    <row r="479" spans="2:9" ht="16.5" customHeight="1">
      <c r="B479" s="86">
        <f>B478+1</f>
        <v>3</v>
      </c>
      <c r="C479" s="328" t="s">
        <v>339</v>
      </c>
      <c r="D479" s="328"/>
      <c r="E479" s="87">
        <v>1.2</v>
      </c>
      <c r="F479" s="251">
        <v>7</v>
      </c>
      <c r="G479" s="250" t="s">
        <v>82</v>
      </c>
      <c r="H479" s="251">
        <v>55</v>
      </c>
      <c r="I479" s="39">
        <f t="shared" si="22"/>
        <v>462</v>
      </c>
    </row>
    <row r="480" spans="2:9" ht="16.5" customHeight="1">
      <c r="B480" s="86">
        <f>B479+1</f>
        <v>4</v>
      </c>
      <c r="C480" s="328" t="s">
        <v>340</v>
      </c>
      <c r="D480" s="328"/>
      <c r="E480" s="87">
        <v>1</v>
      </c>
      <c r="F480" s="251">
        <v>16</v>
      </c>
      <c r="G480" s="250" t="s">
        <v>1</v>
      </c>
      <c r="H480" s="251">
        <v>35</v>
      </c>
      <c r="I480" s="39">
        <f t="shared" si="22"/>
        <v>560</v>
      </c>
    </row>
    <row r="481" spans="2:9" ht="16.5" customHeight="1">
      <c r="B481" s="86">
        <f>B480+1</f>
        <v>5</v>
      </c>
      <c r="C481" s="328" t="s">
        <v>341</v>
      </c>
      <c r="D481" s="328"/>
      <c r="E481" s="87">
        <v>1</v>
      </c>
      <c r="F481" s="251">
        <v>40</v>
      </c>
      <c r="G481" s="252" t="s">
        <v>10</v>
      </c>
      <c r="H481" s="251">
        <v>85</v>
      </c>
      <c r="I481" s="39">
        <f t="shared" si="22"/>
        <v>3400</v>
      </c>
    </row>
    <row r="482" spans="2:9" ht="16.5" customHeight="1" thickBot="1">
      <c r="B482" s="94">
        <f>B481+1</f>
        <v>6</v>
      </c>
      <c r="C482" s="329" t="s">
        <v>342</v>
      </c>
      <c r="D482" s="329"/>
      <c r="E482" s="95">
        <v>1</v>
      </c>
      <c r="F482" s="253">
        <v>140</v>
      </c>
      <c r="G482" s="254" t="s">
        <v>10</v>
      </c>
      <c r="H482" s="253">
        <v>40</v>
      </c>
      <c r="I482" s="104">
        <f t="shared" si="22"/>
        <v>5600</v>
      </c>
    </row>
    <row r="483" spans="2:9" ht="16.5" customHeight="1">
      <c r="B483" s="309" t="s">
        <v>74</v>
      </c>
      <c r="C483" s="310"/>
      <c r="D483" s="310"/>
      <c r="E483" s="310"/>
      <c r="F483" s="310"/>
      <c r="G483" s="310"/>
      <c r="H483" s="356"/>
      <c r="I483" s="42">
        <f>SUM(I477:I482)</f>
        <v>28522</v>
      </c>
    </row>
    <row r="484" spans="2:9" ht="16.5" customHeight="1">
      <c r="B484" s="347" t="s">
        <v>75</v>
      </c>
      <c r="C484" s="348"/>
      <c r="D484" s="348"/>
      <c r="E484" s="348"/>
      <c r="F484" s="348"/>
      <c r="G484" s="348"/>
      <c r="H484" s="349"/>
      <c r="I484" s="39">
        <f>I483*0.12</f>
        <v>3422.64</v>
      </c>
    </row>
    <row r="485" spans="2:9" ht="16.5" customHeight="1" thickBot="1">
      <c r="B485" s="350" t="s">
        <v>76</v>
      </c>
      <c r="C485" s="351"/>
      <c r="D485" s="351"/>
      <c r="E485" s="351"/>
      <c r="F485" s="351"/>
      <c r="G485" s="351"/>
      <c r="H485" s="352"/>
      <c r="I485" s="40">
        <f>SUM(I483:I484)</f>
        <v>31944.639999999999</v>
      </c>
    </row>
    <row r="486" spans="2:9" ht="16.5" customHeight="1" thickBot="1">
      <c r="B486" s="353" t="s">
        <v>29</v>
      </c>
      <c r="C486" s="354"/>
      <c r="D486" s="354"/>
      <c r="E486" s="354"/>
      <c r="F486" s="354"/>
      <c r="G486" s="354"/>
      <c r="H486" s="354"/>
      <c r="I486" s="355"/>
    </row>
    <row r="487" spans="2:9" ht="16.5" customHeight="1" thickBot="1">
      <c r="B487" s="56" t="s">
        <v>2</v>
      </c>
      <c r="C487" s="322" t="s">
        <v>0</v>
      </c>
      <c r="D487" s="322"/>
      <c r="E487" s="57" t="s">
        <v>5</v>
      </c>
      <c r="F487" s="57" t="s">
        <v>282</v>
      </c>
      <c r="G487" s="57" t="s">
        <v>69</v>
      </c>
      <c r="H487" s="256" t="s">
        <v>70</v>
      </c>
      <c r="I487" s="59" t="s">
        <v>71</v>
      </c>
    </row>
    <row r="488" spans="2:9" ht="16.5" customHeight="1">
      <c r="B488" s="12">
        <v>1</v>
      </c>
      <c r="C488" s="323" t="s">
        <v>343</v>
      </c>
      <c r="D488" s="323"/>
      <c r="E488" s="92">
        <v>1</v>
      </c>
      <c r="F488" s="247">
        <v>12</v>
      </c>
      <c r="G488" s="257" t="s">
        <v>337</v>
      </c>
      <c r="H488" s="258">
        <v>650</v>
      </c>
      <c r="I488" s="19">
        <f>E488*F488*H488</f>
        <v>7800</v>
      </c>
    </row>
    <row r="489" spans="2:9" ht="16.5" customHeight="1" thickBot="1">
      <c r="B489" s="94">
        <v>2</v>
      </c>
      <c r="C489" s="329" t="s">
        <v>344</v>
      </c>
      <c r="D489" s="329"/>
      <c r="E489" s="95">
        <v>1</v>
      </c>
      <c r="F489" s="253">
        <v>71</v>
      </c>
      <c r="G489" s="254" t="s">
        <v>10</v>
      </c>
      <c r="H489" s="253">
        <v>820</v>
      </c>
      <c r="I489" s="49">
        <f>E489*F489*H489</f>
        <v>58220</v>
      </c>
    </row>
    <row r="490" spans="2:9" ht="16.5" customHeight="1">
      <c r="B490" s="309" t="s">
        <v>77</v>
      </c>
      <c r="C490" s="310"/>
      <c r="D490" s="310"/>
      <c r="E490" s="310"/>
      <c r="F490" s="310"/>
      <c r="G490" s="310"/>
      <c r="H490" s="310"/>
      <c r="I490" s="42">
        <f>SUM(I488:I489)</f>
        <v>66020</v>
      </c>
    </row>
    <row r="491" spans="2:9" ht="16.5" customHeight="1">
      <c r="B491" s="311" t="s">
        <v>78</v>
      </c>
      <c r="C491" s="312"/>
      <c r="D491" s="312"/>
      <c r="E491" s="312"/>
      <c r="F491" s="312"/>
      <c r="G491" s="312"/>
      <c r="H491" s="312"/>
      <c r="I491" s="39">
        <f>I490*0.15</f>
        <v>9903</v>
      </c>
    </row>
    <row r="492" spans="2:9" ht="16.5" customHeight="1" thickBot="1">
      <c r="B492" s="313" t="s">
        <v>76</v>
      </c>
      <c r="C492" s="314"/>
      <c r="D492" s="314"/>
      <c r="E492" s="314"/>
      <c r="F492" s="314"/>
      <c r="G492" s="314"/>
      <c r="H492" s="314"/>
      <c r="I492" s="41">
        <f>SUM(I490:I491)</f>
        <v>75923</v>
      </c>
    </row>
    <row r="493" spans="2:9" ht="16.5" customHeight="1" thickBot="1">
      <c r="B493" s="345" t="s">
        <v>345</v>
      </c>
      <c r="C493" s="346"/>
      <c r="D493" s="346"/>
      <c r="E493" s="346"/>
      <c r="F493" s="346"/>
      <c r="G493" s="346"/>
      <c r="H493" s="346"/>
      <c r="I493" s="125">
        <f>I485+I492</f>
        <v>107867.64</v>
      </c>
    </row>
    <row r="494" spans="2:9" ht="16.5" customHeight="1" thickBot="1"/>
    <row r="495" spans="2:9" ht="16.5" customHeight="1" thickBot="1">
      <c r="B495" s="341" t="s">
        <v>466</v>
      </c>
      <c r="C495" s="342"/>
      <c r="D495" s="342"/>
      <c r="E495" s="342"/>
      <c r="F495" s="342"/>
      <c r="G495" s="342"/>
      <c r="H495" s="342"/>
      <c r="I495" s="343"/>
    </row>
    <row r="496" spans="2:9" ht="16.5" customHeight="1" thickBot="1">
      <c r="B496" s="30"/>
      <c r="C496" s="29"/>
      <c r="D496" s="27"/>
      <c r="E496" s="27"/>
      <c r="F496" s="27"/>
      <c r="G496" s="27"/>
      <c r="H496" s="27"/>
      <c r="I496" s="31"/>
    </row>
    <row r="497" spans="2:9" ht="16.5" customHeight="1" thickBot="1">
      <c r="B497" s="332" t="s">
        <v>346</v>
      </c>
      <c r="C497" s="333"/>
      <c r="D497" s="333"/>
      <c r="E497" s="333"/>
      <c r="F497" s="333"/>
      <c r="G497" s="333"/>
      <c r="H497" s="333"/>
      <c r="I497" s="334"/>
    </row>
    <row r="498" spans="2:9" ht="16.5" customHeight="1" thickBot="1">
      <c r="B498" s="335" t="s">
        <v>8</v>
      </c>
      <c r="C498" s="336"/>
      <c r="D498" s="336"/>
      <c r="E498" s="336"/>
      <c r="F498" s="336"/>
      <c r="G498" s="336"/>
      <c r="H498" s="336"/>
      <c r="I498" s="337"/>
    </row>
    <row r="499" spans="2:9" ht="16.5" customHeight="1" thickBot="1">
      <c r="B499" s="34" t="s">
        <v>2</v>
      </c>
      <c r="C499" s="338" t="s">
        <v>67</v>
      </c>
      <c r="D499" s="338"/>
      <c r="E499" s="2" t="s">
        <v>68</v>
      </c>
      <c r="F499" s="35" t="s">
        <v>3</v>
      </c>
      <c r="G499" s="35" t="s">
        <v>69</v>
      </c>
      <c r="H499" s="36" t="s">
        <v>70</v>
      </c>
      <c r="I499" s="37" t="s">
        <v>71</v>
      </c>
    </row>
    <row r="500" spans="2:9" ht="16.5" customHeight="1">
      <c r="B500" s="20">
        <v>1</v>
      </c>
      <c r="C500" s="344" t="s">
        <v>336</v>
      </c>
      <c r="D500" s="344"/>
      <c r="E500" s="259">
        <v>1</v>
      </c>
      <c r="F500" s="260">
        <v>1.5</v>
      </c>
      <c r="G500" s="261" t="s">
        <v>347</v>
      </c>
      <c r="H500" s="260">
        <v>1450</v>
      </c>
      <c r="I500" s="262">
        <f>E500*F500*H500</f>
        <v>2175</v>
      </c>
    </row>
    <row r="501" spans="2:9" ht="16.5" customHeight="1">
      <c r="B501" s="9">
        <v>2</v>
      </c>
      <c r="C501" s="328" t="s">
        <v>339</v>
      </c>
      <c r="D501" s="328"/>
      <c r="E501" s="51">
        <v>1.2</v>
      </c>
      <c r="F501" s="251">
        <v>50</v>
      </c>
      <c r="G501" s="250" t="s">
        <v>82</v>
      </c>
      <c r="H501" s="251">
        <v>55</v>
      </c>
      <c r="I501" s="263">
        <f>E501*F501*H501</f>
        <v>3300</v>
      </c>
    </row>
    <row r="502" spans="2:9" ht="16.5" customHeight="1">
      <c r="B502" s="9">
        <v>3</v>
      </c>
      <c r="C502" s="328" t="s">
        <v>341</v>
      </c>
      <c r="D502" s="328"/>
      <c r="E502" s="51">
        <v>1</v>
      </c>
      <c r="F502" s="251">
        <v>142</v>
      </c>
      <c r="G502" s="252" t="s">
        <v>10</v>
      </c>
      <c r="H502" s="251">
        <v>50</v>
      </c>
      <c r="I502" s="263">
        <f>E502*F502*H502</f>
        <v>7100</v>
      </c>
    </row>
    <row r="503" spans="2:9" ht="16.5" customHeight="1" thickBot="1">
      <c r="B503" s="44">
        <v>4</v>
      </c>
      <c r="C503" s="329" t="s">
        <v>342</v>
      </c>
      <c r="D503" s="329"/>
      <c r="E503" s="66">
        <v>1</v>
      </c>
      <c r="F503" s="253">
        <v>40</v>
      </c>
      <c r="G503" s="254" t="s">
        <v>10</v>
      </c>
      <c r="H503" s="253">
        <v>40</v>
      </c>
      <c r="I503" s="69">
        <f>E503*F503*H503</f>
        <v>1600</v>
      </c>
    </row>
    <row r="504" spans="2:9" ht="16.5" customHeight="1">
      <c r="B504" s="339" t="s">
        <v>74</v>
      </c>
      <c r="C504" s="340"/>
      <c r="D504" s="340"/>
      <c r="E504" s="340"/>
      <c r="F504" s="340"/>
      <c r="G504" s="340"/>
      <c r="H504" s="340"/>
      <c r="I504" s="39">
        <f>SUM(I500:I503)</f>
        <v>14175</v>
      </c>
    </row>
    <row r="505" spans="2:9" ht="16.5" customHeight="1">
      <c r="B505" s="311" t="s">
        <v>75</v>
      </c>
      <c r="C505" s="312"/>
      <c r="D505" s="312"/>
      <c r="E505" s="312"/>
      <c r="F505" s="312"/>
      <c r="G505" s="312"/>
      <c r="H505" s="312"/>
      <c r="I505" s="39">
        <f>I504*0.12</f>
        <v>1701</v>
      </c>
    </row>
    <row r="506" spans="2:9" ht="16.5" customHeight="1" thickBot="1">
      <c r="B506" s="330" t="s">
        <v>76</v>
      </c>
      <c r="C506" s="331"/>
      <c r="D506" s="331"/>
      <c r="E506" s="331"/>
      <c r="F506" s="331"/>
      <c r="G506" s="331"/>
      <c r="H506" s="331"/>
      <c r="I506" s="40">
        <f>SUM(I504:I505)</f>
        <v>15876</v>
      </c>
    </row>
    <row r="507" spans="2:9" ht="16.5" customHeight="1" thickBot="1">
      <c r="B507" s="319" t="s">
        <v>29</v>
      </c>
      <c r="C507" s="320"/>
      <c r="D507" s="320"/>
      <c r="E507" s="320"/>
      <c r="F507" s="320"/>
      <c r="G507" s="320"/>
      <c r="H507" s="320"/>
      <c r="I507" s="321"/>
    </row>
    <row r="508" spans="2:9" ht="16.5" customHeight="1" thickBot="1">
      <c r="B508" s="56" t="s">
        <v>2</v>
      </c>
      <c r="C508" s="322" t="s">
        <v>0</v>
      </c>
      <c r="D508" s="322"/>
      <c r="E508" s="57" t="s">
        <v>5</v>
      </c>
      <c r="F508" s="57" t="s">
        <v>282</v>
      </c>
      <c r="G508" s="57" t="s">
        <v>69</v>
      </c>
      <c r="H508" s="256" t="s">
        <v>70</v>
      </c>
      <c r="I508" s="59" t="s">
        <v>71</v>
      </c>
    </row>
    <row r="509" spans="2:9" ht="16.5" customHeight="1">
      <c r="B509" s="12">
        <v>1</v>
      </c>
      <c r="C509" s="323" t="s">
        <v>343</v>
      </c>
      <c r="D509" s="323"/>
      <c r="E509" s="92">
        <v>1</v>
      </c>
      <c r="F509" s="247">
        <v>1.5</v>
      </c>
      <c r="G509" s="257" t="s">
        <v>337</v>
      </c>
      <c r="H509" s="258">
        <v>650</v>
      </c>
      <c r="I509" s="19">
        <f>E509*F509*H509</f>
        <v>975</v>
      </c>
    </row>
    <row r="510" spans="2:9" ht="16.5" customHeight="1">
      <c r="B510" s="9">
        <v>2</v>
      </c>
      <c r="C510" s="328" t="s">
        <v>348</v>
      </c>
      <c r="D510" s="328"/>
      <c r="E510" s="235">
        <v>1</v>
      </c>
      <c r="F510" s="249">
        <v>62</v>
      </c>
      <c r="G510" s="250" t="s">
        <v>10</v>
      </c>
      <c r="H510" s="251">
        <v>460</v>
      </c>
      <c r="I510" s="5">
        <f t="shared" ref="I510:I511" si="23">E510*F510*H510</f>
        <v>28520</v>
      </c>
    </row>
    <row r="511" spans="2:9" ht="16.5" customHeight="1" thickBot="1">
      <c r="B511" s="94">
        <v>3</v>
      </c>
      <c r="C511" s="329" t="s">
        <v>349</v>
      </c>
      <c r="D511" s="329"/>
      <c r="E511" s="95">
        <v>1</v>
      </c>
      <c r="F511" s="253">
        <v>80</v>
      </c>
      <c r="G511" s="254" t="s">
        <v>10</v>
      </c>
      <c r="H511" s="253">
        <v>280</v>
      </c>
      <c r="I511" s="49">
        <f t="shared" si="23"/>
        <v>22400</v>
      </c>
    </row>
    <row r="512" spans="2:9" ht="16.5" customHeight="1">
      <c r="B512" s="309" t="s">
        <v>77</v>
      </c>
      <c r="C512" s="310"/>
      <c r="D512" s="310"/>
      <c r="E512" s="310"/>
      <c r="F512" s="310"/>
      <c r="G512" s="310"/>
      <c r="H512" s="310"/>
      <c r="I512" s="42">
        <f>SUM(I509:I511)</f>
        <v>51895</v>
      </c>
    </row>
    <row r="513" spans="2:9" ht="16.5" customHeight="1">
      <c r="B513" s="311" t="s">
        <v>78</v>
      </c>
      <c r="C513" s="312"/>
      <c r="D513" s="312"/>
      <c r="E513" s="312"/>
      <c r="F513" s="312"/>
      <c r="G513" s="312"/>
      <c r="H513" s="312"/>
      <c r="I513" s="39">
        <f>I512*0.15</f>
        <v>7784.25</v>
      </c>
    </row>
    <row r="514" spans="2:9" ht="16.5" customHeight="1" thickBot="1">
      <c r="B514" s="313" t="s">
        <v>76</v>
      </c>
      <c r="C514" s="314"/>
      <c r="D514" s="314"/>
      <c r="E514" s="314"/>
      <c r="F514" s="314"/>
      <c r="G514" s="314"/>
      <c r="H514" s="314"/>
      <c r="I514" s="41">
        <f>SUM(I512:I513)</f>
        <v>59679.25</v>
      </c>
    </row>
    <row r="515" spans="2:9" ht="16.5" customHeight="1" thickBot="1">
      <c r="B515" s="315" t="s">
        <v>350</v>
      </c>
      <c r="C515" s="316"/>
      <c r="D515" s="316"/>
      <c r="E515" s="316"/>
      <c r="F515" s="316"/>
      <c r="G515" s="316"/>
      <c r="H515" s="316"/>
      <c r="I515" s="43">
        <f>I506+I514</f>
        <v>75555.25</v>
      </c>
    </row>
    <row r="516" spans="2:9" ht="16.5" customHeight="1" thickBot="1">
      <c r="B516" s="76"/>
      <c r="C516" s="72"/>
      <c r="D516" s="72"/>
      <c r="E516" s="72"/>
      <c r="F516" s="72"/>
      <c r="G516" s="72"/>
      <c r="H516" s="73"/>
      <c r="I516" s="73"/>
    </row>
    <row r="517" spans="2:9" ht="16.5" customHeight="1" thickBot="1">
      <c r="B517" s="332" t="s">
        <v>351</v>
      </c>
      <c r="C517" s="333"/>
      <c r="D517" s="333"/>
      <c r="E517" s="333"/>
      <c r="F517" s="333"/>
      <c r="G517" s="333"/>
      <c r="H517" s="333"/>
      <c r="I517" s="334"/>
    </row>
    <row r="518" spans="2:9" ht="16.5" customHeight="1" thickBot="1">
      <c r="B518" s="335" t="s">
        <v>8</v>
      </c>
      <c r="C518" s="336"/>
      <c r="D518" s="336"/>
      <c r="E518" s="336"/>
      <c r="F518" s="336"/>
      <c r="G518" s="336"/>
      <c r="H518" s="336"/>
      <c r="I518" s="337"/>
    </row>
    <row r="519" spans="2:9" ht="16.5" customHeight="1" thickBot="1">
      <c r="B519" s="34" t="s">
        <v>2</v>
      </c>
      <c r="C519" s="338" t="s">
        <v>67</v>
      </c>
      <c r="D519" s="338"/>
      <c r="E519" s="2" t="s">
        <v>68</v>
      </c>
      <c r="F519" s="35" t="s">
        <v>3</v>
      </c>
      <c r="G519" s="35" t="s">
        <v>69</v>
      </c>
      <c r="H519" s="36" t="s">
        <v>70</v>
      </c>
      <c r="I519" s="37" t="s">
        <v>71</v>
      </c>
    </row>
    <row r="520" spans="2:9" ht="16.5" customHeight="1">
      <c r="B520" s="12">
        <v>1</v>
      </c>
      <c r="C520" s="323" t="s">
        <v>94</v>
      </c>
      <c r="D520" s="323"/>
      <c r="E520" s="61">
        <v>1.1000000000000001</v>
      </c>
      <c r="F520" s="247">
        <v>4.7</v>
      </c>
      <c r="G520" s="248" t="s">
        <v>347</v>
      </c>
      <c r="H520" s="247">
        <v>600</v>
      </c>
      <c r="I520" s="53">
        <f>E520*F520*H520</f>
        <v>3102.0000000000005</v>
      </c>
    </row>
    <row r="521" spans="2:9" ht="16.5" customHeight="1">
      <c r="B521" s="9">
        <v>2</v>
      </c>
      <c r="C521" s="328" t="s">
        <v>352</v>
      </c>
      <c r="D521" s="328"/>
      <c r="E521" s="51">
        <v>1</v>
      </c>
      <c r="F521" s="251">
        <v>14.1</v>
      </c>
      <c r="G521" s="261" t="s">
        <v>347</v>
      </c>
      <c r="H521" s="251">
        <v>1550</v>
      </c>
      <c r="I521" s="263">
        <f>E521*F521*H521</f>
        <v>21855</v>
      </c>
    </row>
    <row r="522" spans="2:9" ht="16.5" customHeight="1">
      <c r="B522" s="9">
        <v>3</v>
      </c>
      <c r="C522" s="328" t="s">
        <v>30</v>
      </c>
      <c r="D522" s="328"/>
      <c r="E522" s="51">
        <v>1.2</v>
      </c>
      <c r="F522" s="251">
        <v>47</v>
      </c>
      <c r="G522" s="250" t="s">
        <v>82</v>
      </c>
      <c r="H522" s="251">
        <v>36</v>
      </c>
      <c r="I522" s="263">
        <f>E522*F522*H522</f>
        <v>2030.3999999999999</v>
      </c>
    </row>
    <row r="523" spans="2:9" ht="16.5" customHeight="1" thickBot="1">
      <c r="B523" s="44">
        <v>4</v>
      </c>
      <c r="C523" s="329" t="s">
        <v>353</v>
      </c>
      <c r="D523" s="329"/>
      <c r="E523" s="66">
        <v>1.3</v>
      </c>
      <c r="F523" s="253">
        <v>14.1</v>
      </c>
      <c r="G523" s="264" t="s">
        <v>347</v>
      </c>
      <c r="H523" s="253">
        <v>1450</v>
      </c>
      <c r="I523" s="69">
        <f>E523*F523*H523</f>
        <v>26578.500000000004</v>
      </c>
    </row>
    <row r="524" spans="2:9" ht="16.5" customHeight="1">
      <c r="B524" s="309" t="s">
        <v>74</v>
      </c>
      <c r="C524" s="310"/>
      <c r="D524" s="310"/>
      <c r="E524" s="310"/>
      <c r="F524" s="310"/>
      <c r="G524" s="310"/>
      <c r="H524" s="310"/>
      <c r="I524" s="42">
        <f>SUM(I520:I523)</f>
        <v>53565.900000000009</v>
      </c>
    </row>
    <row r="525" spans="2:9" ht="16.5" customHeight="1">
      <c r="B525" s="311" t="s">
        <v>75</v>
      </c>
      <c r="C525" s="312"/>
      <c r="D525" s="312"/>
      <c r="E525" s="312"/>
      <c r="F525" s="312"/>
      <c r="G525" s="312"/>
      <c r="H525" s="312"/>
      <c r="I525" s="39">
        <f>I524*0.12</f>
        <v>6427.9080000000004</v>
      </c>
    </row>
    <row r="526" spans="2:9" ht="16.5" customHeight="1" thickBot="1">
      <c r="B526" s="330" t="s">
        <v>76</v>
      </c>
      <c r="C526" s="331"/>
      <c r="D526" s="331"/>
      <c r="E526" s="331"/>
      <c r="F526" s="331"/>
      <c r="G526" s="331"/>
      <c r="H526" s="331"/>
      <c r="I526" s="40">
        <f>SUM(I524:I525)</f>
        <v>59993.808000000012</v>
      </c>
    </row>
    <row r="527" spans="2:9" ht="16.5" customHeight="1" thickBot="1">
      <c r="B527" s="319" t="s">
        <v>29</v>
      </c>
      <c r="C527" s="320"/>
      <c r="D527" s="320"/>
      <c r="E527" s="320"/>
      <c r="F527" s="320"/>
      <c r="G527" s="320"/>
      <c r="H527" s="320"/>
      <c r="I527" s="321"/>
    </row>
    <row r="528" spans="2:9" ht="16.5" customHeight="1" thickBot="1">
      <c r="B528" s="56" t="s">
        <v>2</v>
      </c>
      <c r="C528" s="322" t="s">
        <v>0</v>
      </c>
      <c r="D528" s="322"/>
      <c r="E528" s="57" t="s">
        <v>5</v>
      </c>
      <c r="F528" s="57" t="s">
        <v>282</v>
      </c>
      <c r="G528" s="57" t="s">
        <v>69</v>
      </c>
      <c r="H528" s="256" t="s">
        <v>70</v>
      </c>
      <c r="I528" s="59" t="s">
        <v>71</v>
      </c>
    </row>
    <row r="529" spans="2:9" ht="16.5" customHeight="1">
      <c r="B529" s="12">
        <v>1</v>
      </c>
      <c r="C529" s="323" t="s">
        <v>343</v>
      </c>
      <c r="D529" s="323"/>
      <c r="E529" s="92">
        <v>1</v>
      </c>
      <c r="F529" s="247">
        <v>32.9</v>
      </c>
      <c r="G529" s="257" t="s">
        <v>337</v>
      </c>
      <c r="H529" s="258">
        <v>650</v>
      </c>
      <c r="I529" s="19">
        <f>E529*F529*H529</f>
        <v>21385</v>
      </c>
    </row>
    <row r="530" spans="2:9" ht="16.5" customHeight="1">
      <c r="B530" s="20">
        <v>2</v>
      </c>
      <c r="C530" s="324" t="s">
        <v>354</v>
      </c>
      <c r="D530" s="325"/>
      <c r="E530" s="105">
        <v>1</v>
      </c>
      <c r="F530" s="260">
        <v>47</v>
      </c>
      <c r="G530" s="250" t="s">
        <v>82</v>
      </c>
      <c r="H530" s="265">
        <v>450</v>
      </c>
      <c r="I530" s="5">
        <f t="shared" ref="I530:I531" si="24">E530*F530*H530</f>
        <v>21150</v>
      </c>
    </row>
    <row r="531" spans="2:9" ht="16.5" customHeight="1" thickBot="1">
      <c r="B531" s="266">
        <v>3</v>
      </c>
      <c r="C531" s="326" t="s">
        <v>355</v>
      </c>
      <c r="D531" s="327"/>
      <c r="E531" s="267">
        <v>1</v>
      </c>
      <c r="F531" s="268">
        <v>18.329999999999998</v>
      </c>
      <c r="G531" s="264" t="s">
        <v>347</v>
      </c>
      <c r="H531" s="269">
        <v>850</v>
      </c>
      <c r="I531" s="49">
        <f t="shared" si="24"/>
        <v>15580.499999999998</v>
      </c>
    </row>
    <row r="532" spans="2:9" ht="16.5" customHeight="1">
      <c r="B532" s="309" t="s">
        <v>77</v>
      </c>
      <c r="C532" s="310"/>
      <c r="D532" s="310"/>
      <c r="E532" s="310"/>
      <c r="F532" s="310"/>
      <c r="G532" s="310"/>
      <c r="H532" s="310"/>
      <c r="I532" s="42">
        <f>SUM(I529:I531)</f>
        <v>58115.5</v>
      </c>
    </row>
    <row r="533" spans="2:9" ht="16.5" customHeight="1">
      <c r="B533" s="311" t="s">
        <v>78</v>
      </c>
      <c r="C533" s="312"/>
      <c r="D533" s="312"/>
      <c r="E533" s="312"/>
      <c r="F533" s="312"/>
      <c r="G533" s="312"/>
      <c r="H533" s="312"/>
      <c r="I533" s="39">
        <f>I532*0.15</f>
        <v>8717.3249999999989</v>
      </c>
    </row>
    <row r="534" spans="2:9" ht="16.5" customHeight="1" thickBot="1">
      <c r="B534" s="313" t="s">
        <v>76</v>
      </c>
      <c r="C534" s="314"/>
      <c r="D534" s="314"/>
      <c r="E534" s="314"/>
      <c r="F534" s="314"/>
      <c r="G534" s="314"/>
      <c r="H534" s="314"/>
      <c r="I534" s="41">
        <f>SUM(I532:I533)</f>
        <v>66832.824999999997</v>
      </c>
    </row>
    <row r="535" spans="2:9" ht="16.5" customHeight="1" thickBot="1">
      <c r="B535" s="315" t="s">
        <v>356</v>
      </c>
      <c r="C535" s="316"/>
      <c r="D535" s="316"/>
      <c r="E535" s="316"/>
      <c r="F535" s="316"/>
      <c r="G535" s="316"/>
      <c r="H535" s="316"/>
      <c r="I535" s="43">
        <f>I526+I534</f>
        <v>126826.633</v>
      </c>
    </row>
    <row r="536" spans="2:9" ht="16.5" customHeight="1" thickBot="1">
      <c r="B536" s="76"/>
      <c r="C536" s="72"/>
      <c r="D536" s="72"/>
      <c r="E536" s="72"/>
      <c r="F536" s="72"/>
      <c r="G536" s="72"/>
      <c r="H536" s="73"/>
      <c r="I536" s="73"/>
    </row>
    <row r="537" spans="2:9" ht="16.5" customHeight="1" thickBot="1">
      <c r="B537" s="317" t="s">
        <v>357</v>
      </c>
      <c r="C537" s="318"/>
      <c r="D537" s="318"/>
      <c r="E537" s="318"/>
      <c r="F537" s="318"/>
      <c r="G537" s="318"/>
      <c r="H537" s="318"/>
      <c r="I537" s="270">
        <f>I515+I535</f>
        <v>202381.883</v>
      </c>
    </row>
    <row r="538" spans="2:9" ht="16.5" customHeight="1" thickBot="1"/>
    <row r="539" spans="2:9" ht="16.5" customHeight="1" thickBot="1">
      <c r="B539" s="300" t="s">
        <v>358</v>
      </c>
      <c r="C539" s="301"/>
      <c r="D539" s="301"/>
      <c r="E539" s="301"/>
      <c r="F539" s="301"/>
      <c r="G539" s="301"/>
      <c r="H539" s="302"/>
    </row>
    <row r="540" spans="2:9" ht="16.5" customHeight="1" thickBot="1">
      <c r="B540" s="30"/>
      <c r="C540" s="29"/>
      <c r="D540" s="27"/>
      <c r="E540" s="27"/>
      <c r="F540" s="27"/>
      <c r="G540" s="27"/>
      <c r="H540" s="31"/>
    </row>
    <row r="541" spans="2:9" ht="16.5" customHeight="1" thickBot="1">
      <c r="B541" s="271" t="s">
        <v>2</v>
      </c>
      <c r="C541" s="272" t="s">
        <v>359</v>
      </c>
      <c r="D541" s="272" t="s">
        <v>360</v>
      </c>
      <c r="E541" s="2" t="s">
        <v>361</v>
      </c>
      <c r="F541" s="35" t="s">
        <v>362</v>
      </c>
      <c r="G541" s="273" t="s">
        <v>363</v>
      </c>
      <c r="H541" s="274" t="s">
        <v>364</v>
      </c>
    </row>
    <row r="542" spans="2:9" ht="16.5" customHeight="1">
      <c r="B542" s="303" t="s">
        <v>365</v>
      </c>
      <c r="C542" s="304"/>
      <c r="D542" s="304"/>
      <c r="E542" s="304"/>
      <c r="F542" s="304"/>
      <c r="G542" s="304"/>
      <c r="H542" s="305"/>
    </row>
    <row r="543" spans="2:9" ht="16.5" customHeight="1">
      <c r="B543" s="275">
        <v>1</v>
      </c>
      <c r="C543" s="276" t="s">
        <v>366</v>
      </c>
      <c r="D543" s="277" t="s">
        <v>367</v>
      </c>
      <c r="E543" s="278" t="s">
        <v>368</v>
      </c>
      <c r="F543" s="250">
        <v>1</v>
      </c>
      <c r="G543" s="279">
        <v>37920</v>
      </c>
      <c r="H543" s="280">
        <f t="shared" ref="H543:H554" si="25">F543*G543</f>
        <v>37920</v>
      </c>
    </row>
    <row r="544" spans="2:9" ht="16.5" customHeight="1">
      <c r="B544" s="275">
        <v>2</v>
      </c>
      <c r="C544" s="276" t="s">
        <v>369</v>
      </c>
      <c r="D544" s="277" t="s">
        <v>370</v>
      </c>
      <c r="E544" s="278" t="s">
        <v>371</v>
      </c>
      <c r="F544" s="250">
        <f>1+1</f>
        <v>2</v>
      </c>
      <c r="G544" s="279">
        <v>3340</v>
      </c>
      <c r="H544" s="280">
        <f t="shared" si="25"/>
        <v>6680</v>
      </c>
    </row>
    <row r="545" spans="2:8" ht="16.5" customHeight="1">
      <c r="B545" s="275">
        <v>3</v>
      </c>
      <c r="C545" s="276" t="s">
        <v>372</v>
      </c>
      <c r="D545" s="277" t="s">
        <v>373</v>
      </c>
      <c r="E545" s="278" t="s">
        <v>371</v>
      </c>
      <c r="F545" s="250">
        <v>2</v>
      </c>
      <c r="G545" s="279">
        <v>3340</v>
      </c>
      <c r="H545" s="280">
        <f t="shared" si="25"/>
        <v>6680</v>
      </c>
    </row>
    <row r="546" spans="2:8" ht="16.5" customHeight="1">
      <c r="B546" s="275">
        <v>4</v>
      </c>
      <c r="C546" s="276" t="s">
        <v>374</v>
      </c>
      <c r="D546" s="277" t="s">
        <v>375</v>
      </c>
      <c r="E546" s="278" t="s">
        <v>376</v>
      </c>
      <c r="F546" s="250">
        <v>1</v>
      </c>
      <c r="G546" s="279">
        <v>8560</v>
      </c>
      <c r="H546" s="280">
        <f t="shared" si="25"/>
        <v>8560</v>
      </c>
    </row>
    <row r="547" spans="2:8" ht="16.5" customHeight="1">
      <c r="B547" s="275">
        <v>5</v>
      </c>
      <c r="C547" s="276" t="s">
        <v>377</v>
      </c>
      <c r="D547" s="277" t="s">
        <v>378</v>
      </c>
      <c r="E547" s="278" t="s">
        <v>379</v>
      </c>
      <c r="F547" s="250">
        <f>1+1+1</f>
        <v>3</v>
      </c>
      <c r="G547" s="279">
        <v>4270</v>
      </c>
      <c r="H547" s="280">
        <f t="shared" si="25"/>
        <v>12810</v>
      </c>
    </row>
    <row r="548" spans="2:8" ht="16.5" customHeight="1">
      <c r="B548" s="275">
        <v>6</v>
      </c>
      <c r="C548" s="276" t="s">
        <v>380</v>
      </c>
      <c r="D548" s="277" t="s">
        <v>381</v>
      </c>
      <c r="E548" s="278" t="s">
        <v>382</v>
      </c>
      <c r="F548" s="250">
        <f>1+2</f>
        <v>3</v>
      </c>
      <c r="G548" s="279">
        <v>3830</v>
      </c>
      <c r="H548" s="280">
        <f t="shared" si="25"/>
        <v>11490</v>
      </c>
    </row>
    <row r="549" spans="2:8" ht="16.5" customHeight="1">
      <c r="B549" s="275">
        <v>7</v>
      </c>
      <c r="C549" s="276" t="s">
        <v>383</v>
      </c>
      <c r="D549" s="277" t="s">
        <v>384</v>
      </c>
      <c r="E549" s="278" t="s">
        <v>385</v>
      </c>
      <c r="F549" s="250">
        <v>1</v>
      </c>
      <c r="G549" s="279">
        <v>19250</v>
      </c>
      <c r="H549" s="280">
        <f t="shared" si="25"/>
        <v>19250</v>
      </c>
    </row>
    <row r="550" spans="2:8" ht="16.5" customHeight="1">
      <c r="B550" s="275">
        <v>8</v>
      </c>
      <c r="C550" s="276" t="s">
        <v>386</v>
      </c>
      <c r="D550" s="281" t="s">
        <v>387</v>
      </c>
      <c r="E550" s="278" t="s">
        <v>388</v>
      </c>
      <c r="F550" s="250">
        <v>1</v>
      </c>
      <c r="G550" s="279">
        <v>10120</v>
      </c>
      <c r="H550" s="280">
        <f t="shared" si="25"/>
        <v>10120</v>
      </c>
    </row>
    <row r="551" spans="2:8" ht="16.5" customHeight="1">
      <c r="B551" s="275">
        <v>9</v>
      </c>
      <c r="C551" s="276" t="s">
        <v>389</v>
      </c>
      <c r="D551" s="281" t="s">
        <v>390</v>
      </c>
      <c r="E551" s="278" t="s">
        <v>391</v>
      </c>
      <c r="F551" s="250">
        <f>1+1+1+1+1+1</f>
        <v>6</v>
      </c>
      <c r="G551" s="279">
        <v>16570</v>
      </c>
      <c r="H551" s="280">
        <f t="shared" si="25"/>
        <v>99420</v>
      </c>
    </row>
    <row r="552" spans="2:8" ht="16.5" customHeight="1">
      <c r="B552" s="275">
        <v>10</v>
      </c>
      <c r="C552" s="276" t="s">
        <v>392</v>
      </c>
      <c r="D552" s="277" t="s">
        <v>393</v>
      </c>
      <c r="E552" s="278" t="s">
        <v>385</v>
      </c>
      <c r="F552" s="250">
        <v>1</v>
      </c>
      <c r="G552" s="279">
        <v>12190</v>
      </c>
      <c r="H552" s="280">
        <f t="shared" si="25"/>
        <v>12190</v>
      </c>
    </row>
    <row r="553" spans="2:8" ht="16.5" customHeight="1">
      <c r="B553" s="275">
        <v>11</v>
      </c>
      <c r="C553" s="276" t="s">
        <v>394</v>
      </c>
      <c r="D553" s="277" t="s">
        <v>395</v>
      </c>
      <c r="E553" s="278" t="s">
        <v>385</v>
      </c>
      <c r="F553" s="250">
        <v>1</v>
      </c>
      <c r="G553" s="279">
        <v>4270</v>
      </c>
      <c r="H553" s="280">
        <f t="shared" si="25"/>
        <v>4270</v>
      </c>
    </row>
    <row r="554" spans="2:8" ht="16.5" customHeight="1">
      <c r="B554" s="275">
        <v>12</v>
      </c>
      <c r="C554" s="276" t="s">
        <v>396</v>
      </c>
      <c r="D554" s="277" t="s">
        <v>397</v>
      </c>
      <c r="E554" s="278" t="s">
        <v>376</v>
      </c>
      <c r="F554" s="250">
        <v>1</v>
      </c>
      <c r="G554" s="279">
        <v>3240</v>
      </c>
      <c r="H554" s="280">
        <f t="shared" si="25"/>
        <v>3240</v>
      </c>
    </row>
    <row r="555" spans="2:8" ht="16.5" customHeight="1">
      <c r="B555" s="306" t="s">
        <v>398</v>
      </c>
      <c r="C555" s="307"/>
      <c r="D555" s="307"/>
      <c r="E555" s="307"/>
      <c r="F555" s="307"/>
      <c r="G555" s="307"/>
      <c r="H555" s="308"/>
    </row>
    <row r="556" spans="2:8" ht="16.5" customHeight="1">
      <c r="B556" s="275">
        <v>13</v>
      </c>
      <c r="C556" s="276" t="s">
        <v>399</v>
      </c>
      <c r="D556" s="277" t="s">
        <v>400</v>
      </c>
      <c r="E556" s="278" t="s">
        <v>391</v>
      </c>
      <c r="F556" s="250">
        <f>1+1</f>
        <v>2</v>
      </c>
      <c r="G556" s="279">
        <v>17850</v>
      </c>
      <c r="H556" s="280">
        <f t="shared" ref="H556:H564" si="26">F556*G556</f>
        <v>35700</v>
      </c>
    </row>
    <row r="557" spans="2:8" ht="16.5" customHeight="1">
      <c r="B557" s="275">
        <v>14</v>
      </c>
      <c r="C557" s="276" t="s">
        <v>401</v>
      </c>
      <c r="D557" s="277" t="s">
        <v>402</v>
      </c>
      <c r="E557" s="278" t="s">
        <v>403</v>
      </c>
      <c r="F557" s="250">
        <f>1+1+1</f>
        <v>3</v>
      </c>
      <c r="G557" s="279">
        <v>16940</v>
      </c>
      <c r="H557" s="280">
        <f t="shared" si="26"/>
        <v>50820</v>
      </c>
    </row>
    <row r="558" spans="2:8" ht="16.5" customHeight="1">
      <c r="B558" s="275">
        <v>15</v>
      </c>
      <c r="C558" s="276" t="s">
        <v>404</v>
      </c>
      <c r="D558" s="281" t="s">
        <v>405</v>
      </c>
      <c r="E558" s="278" t="s">
        <v>406</v>
      </c>
      <c r="F558" s="250">
        <v>1</v>
      </c>
      <c r="G558" s="279">
        <v>11690</v>
      </c>
      <c r="H558" s="280">
        <f t="shared" si="26"/>
        <v>11690</v>
      </c>
    </row>
    <row r="559" spans="2:8" ht="16.5" customHeight="1">
      <c r="B559" s="275">
        <v>16</v>
      </c>
      <c r="C559" s="276" t="s">
        <v>407</v>
      </c>
      <c r="D559" s="277" t="s">
        <v>408</v>
      </c>
      <c r="E559" s="278" t="s">
        <v>409</v>
      </c>
      <c r="F559" s="250">
        <f>1+1</f>
        <v>2</v>
      </c>
      <c r="G559" s="279">
        <v>17850</v>
      </c>
      <c r="H559" s="280">
        <f t="shared" si="26"/>
        <v>35700</v>
      </c>
    </row>
    <row r="560" spans="2:8" ht="16.5" customHeight="1">
      <c r="B560" s="275">
        <v>17</v>
      </c>
      <c r="C560" s="276" t="s">
        <v>410</v>
      </c>
      <c r="D560" s="281" t="s">
        <v>411</v>
      </c>
      <c r="E560" s="278" t="s">
        <v>403</v>
      </c>
      <c r="F560" s="250">
        <v>1</v>
      </c>
      <c r="G560" s="279">
        <v>21760</v>
      </c>
      <c r="H560" s="280">
        <f t="shared" si="26"/>
        <v>21760</v>
      </c>
    </row>
    <row r="561" spans="2:8" ht="16.5" customHeight="1">
      <c r="B561" s="275">
        <v>18</v>
      </c>
      <c r="C561" s="276" t="s">
        <v>412</v>
      </c>
      <c r="D561" s="281" t="s">
        <v>413</v>
      </c>
      <c r="E561" s="278" t="s">
        <v>414</v>
      </c>
      <c r="F561" s="250">
        <f>1+1</f>
        <v>2</v>
      </c>
      <c r="G561" s="279">
        <v>23400</v>
      </c>
      <c r="H561" s="280">
        <f t="shared" si="26"/>
        <v>46800</v>
      </c>
    </row>
    <row r="562" spans="2:8" ht="16.5" customHeight="1">
      <c r="B562" s="275">
        <v>19</v>
      </c>
      <c r="C562" s="276" t="s">
        <v>415</v>
      </c>
      <c r="D562" s="277" t="s">
        <v>416</v>
      </c>
      <c r="E562" s="278" t="s">
        <v>417</v>
      </c>
      <c r="F562" s="250">
        <f>1+1</f>
        <v>2</v>
      </c>
      <c r="G562" s="279">
        <v>11220</v>
      </c>
      <c r="H562" s="280">
        <f t="shared" si="26"/>
        <v>22440</v>
      </c>
    </row>
    <row r="563" spans="2:8" ht="16.5" customHeight="1">
      <c r="B563" s="275">
        <v>20</v>
      </c>
      <c r="C563" s="276" t="s">
        <v>418</v>
      </c>
      <c r="D563" s="281" t="s">
        <v>419</v>
      </c>
      <c r="E563" s="278" t="s">
        <v>403</v>
      </c>
      <c r="F563" s="250">
        <v>1</v>
      </c>
      <c r="G563" s="279">
        <v>16210</v>
      </c>
      <c r="H563" s="280">
        <f t="shared" si="26"/>
        <v>16210</v>
      </c>
    </row>
    <row r="564" spans="2:8" ht="16.5" customHeight="1">
      <c r="B564" s="275">
        <v>21</v>
      </c>
      <c r="C564" s="276" t="s">
        <v>420</v>
      </c>
      <c r="D564" s="281" t="s">
        <v>421</v>
      </c>
      <c r="E564" s="278" t="s">
        <v>422</v>
      </c>
      <c r="F564" s="250">
        <f>1+1+1</f>
        <v>3</v>
      </c>
      <c r="G564" s="279">
        <v>7450</v>
      </c>
      <c r="H564" s="280">
        <f t="shared" si="26"/>
        <v>22350</v>
      </c>
    </row>
    <row r="565" spans="2:8" ht="16.5" customHeight="1">
      <c r="B565" s="306" t="s">
        <v>423</v>
      </c>
      <c r="C565" s="307"/>
      <c r="D565" s="307"/>
      <c r="E565" s="307"/>
      <c r="F565" s="307"/>
      <c r="G565" s="307"/>
      <c r="H565" s="308"/>
    </row>
    <row r="566" spans="2:8" ht="16.5" customHeight="1">
      <c r="B566" s="275">
        <v>22</v>
      </c>
      <c r="C566" s="276" t="s">
        <v>424</v>
      </c>
      <c r="D566" s="276" t="s">
        <v>425</v>
      </c>
      <c r="E566" s="278" t="s">
        <v>426</v>
      </c>
      <c r="F566" s="250">
        <f>1+1+1</f>
        <v>3</v>
      </c>
      <c r="G566" s="279">
        <v>5420</v>
      </c>
      <c r="H566" s="280">
        <f t="shared" ref="H566:H575" si="27">F566*G566</f>
        <v>16260</v>
      </c>
    </row>
    <row r="567" spans="2:8" ht="16.5" customHeight="1">
      <c r="B567" s="275">
        <v>23</v>
      </c>
      <c r="C567" s="276" t="s">
        <v>427</v>
      </c>
      <c r="D567" s="276" t="s">
        <v>428</v>
      </c>
      <c r="E567" s="278" t="s">
        <v>429</v>
      </c>
      <c r="F567" s="250">
        <f>3+3+3</f>
        <v>9</v>
      </c>
      <c r="G567" s="279">
        <v>1030</v>
      </c>
      <c r="H567" s="280">
        <f t="shared" si="27"/>
        <v>9270</v>
      </c>
    </row>
    <row r="568" spans="2:8" ht="16.5" customHeight="1">
      <c r="B568" s="275">
        <v>24</v>
      </c>
      <c r="C568" s="276" t="s">
        <v>430</v>
      </c>
      <c r="D568" s="276" t="s">
        <v>431</v>
      </c>
      <c r="E568" s="278" t="s">
        <v>426</v>
      </c>
      <c r="F568" s="250">
        <v>3</v>
      </c>
      <c r="G568" s="279">
        <v>885</v>
      </c>
      <c r="H568" s="280">
        <f t="shared" si="27"/>
        <v>2655</v>
      </c>
    </row>
    <row r="569" spans="2:8" ht="16.5" customHeight="1">
      <c r="B569" s="275">
        <v>25</v>
      </c>
      <c r="C569" s="276" t="s">
        <v>432</v>
      </c>
      <c r="D569" s="276" t="s">
        <v>433</v>
      </c>
      <c r="E569" s="278" t="s">
        <v>434</v>
      </c>
      <c r="F569" s="250">
        <v>4</v>
      </c>
      <c r="G569" s="279">
        <v>1780</v>
      </c>
      <c r="H569" s="280">
        <f t="shared" si="27"/>
        <v>7120</v>
      </c>
    </row>
    <row r="570" spans="2:8" ht="16.5" customHeight="1">
      <c r="B570" s="275">
        <v>26</v>
      </c>
      <c r="C570" s="276" t="s">
        <v>435</v>
      </c>
      <c r="D570" s="276" t="s">
        <v>436</v>
      </c>
      <c r="E570" s="278" t="s">
        <v>429</v>
      </c>
      <c r="F570" s="250">
        <v>50</v>
      </c>
      <c r="G570" s="279">
        <v>310</v>
      </c>
      <c r="H570" s="280">
        <f t="shared" si="27"/>
        <v>15500</v>
      </c>
    </row>
    <row r="571" spans="2:8" ht="16.5" customHeight="1">
      <c r="B571" s="275">
        <v>27</v>
      </c>
      <c r="C571" s="276" t="s">
        <v>437</v>
      </c>
      <c r="D571" s="276" t="s">
        <v>438</v>
      </c>
      <c r="E571" s="278" t="s">
        <v>439</v>
      </c>
      <c r="F571" s="250">
        <v>1</v>
      </c>
      <c r="G571" s="279">
        <v>3870</v>
      </c>
      <c r="H571" s="280">
        <f t="shared" si="27"/>
        <v>3870</v>
      </c>
    </row>
    <row r="572" spans="2:8" ht="16.5" customHeight="1">
      <c r="B572" s="275">
        <v>28</v>
      </c>
      <c r="C572" s="276" t="s">
        <v>440</v>
      </c>
      <c r="D572" s="276" t="s">
        <v>441</v>
      </c>
      <c r="E572" s="278" t="s">
        <v>442</v>
      </c>
      <c r="F572" s="250">
        <f>2+1</f>
        <v>3</v>
      </c>
      <c r="G572" s="279">
        <v>2710</v>
      </c>
      <c r="H572" s="280">
        <f t="shared" si="27"/>
        <v>8130</v>
      </c>
    </row>
    <row r="573" spans="2:8" ht="16.5" customHeight="1">
      <c r="B573" s="275">
        <v>29</v>
      </c>
      <c r="C573" s="276" t="s">
        <v>443</v>
      </c>
      <c r="D573" s="276" t="s">
        <v>444</v>
      </c>
      <c r="E573" s="278" t="s">
        <v>442</v>
      </c>
      <c r="F573" s="250">
        <f>6+1+1</f>
        <v>8</v>
      </c>
      <c r="G573" s="279">
        <v>1350</v>
      </c>
      <c r="H573" s="280">
        <f t="shared" si="27"/>
        <v>10800</v>
      </c>
    </row>
    <row r="574" spans="2:8" ht="16.5" customHeight="1">
      <c r="B574" s="275">
        <v>30</v>
      </c>
      <c r="C574" s="276" t="s">
        <v>445</v>
      </c>
      <c r="D574" s="276" t="s">
        <v>446</v>
      </c>
      <c r="E574" s="278" t="s">
        <v>447</v>
      </c>
      <c r="F574" s="250">
        <f>4+3</f>
        <v>7</v>
      </c>
      <c r="G574" s="279">
        <v>280</v>
      </c>
      <c r="H574" s="280">
        <f t="shared" si="27"/>
        <v>1960</v>
      </c>
    </row>
    <row r="575" spans="2:8" ht="16.5" customHeight="1">
      <c r="B575" s="275">
        <v>31</v>
      </c>
      <c r="C575" s="276" t="s">
        <v>448</v>
      </c>
      <c r="D575" s="276" t="s">
        <v>449</v>
      </c>
      <c r="E575" s="278" t="s">
        <v>434</v>
      </c>
      <c r="F575" s="250">
        <f>3+1</f>
        <v>4</v>
      </c>
      <c r="G575" s="279">
        <v>1780</v>
      </c>
      <c r="H575" s="280">
        <f t="shared" si="27"/>
        <v>7120</v>
      </c>
    </row>
    <row r="576" spans="2:8" ht="16.5" customHeight="1">
      <c r="B576" s="306" t="s">
        <v>450</v>
      </c>
      <c r="C576" s="307"/>
      <c r="D576" s="307"/>
      <c r="E576" s="307"/>
      <c r="F576" s="307"/>
      <c r="G576" s="307"/>
      <c r="H576" s="308"/>
    </row>
    <row r="577" spans="2:8" ht="16.5" customHeight="1" thickBot="1">
      <c r="B577" s="282">
        <v>32</v>
      </c>
      <c r="C577" s="283" t="s">
        <v>451</v>
      </c>
      <c r="D577" s="283" t="s">
        <v>452</v>
      </c>
      <c r="E577" s="284" t="s">
        <v>453</v>
      </c>
      <c r="F577" s="285">
        <v>12</v>
      </c>
      <c r="G577" s="286">
        <v>300</v>
      </c>
      <c r="H577" s="287">
        <f>F577*G577</f>
        <v>3600</v>
      </c>
    </row>
    <row r="578" spans="2:8" ht="16.5" customHeight="1">
      <c r="B578" s="292" t="s">
        <v>454</v>
      </c>
      <c r="C578" s="293"/>
      <c r="D578" s="293"/>
      <c r="E578" s="293"/>
      <c r="F578" s="293"/>
      <c r="G578" s="293"/>
      <c r="H578" s="288">
        <f>SUM(H543:H577)</f>
        <v>582385</v>
      </c>
    </row>
    <row r="579" spans="2:8" ht="16.5" customHeight="1">
      <c r="B579" s="294" t="s">
        <v>455</v>
      </c>
      <c r="C579" s="295"/>
      <c r="D579" s="295"/>
      <c r="E579" s="295"/>
      <c r="F579" s="295"/>
      <c r="G579" s="295"/>
      <c r="H579" s="290">
        <v>80000</v>
      </c>
    </row>
    <row r="580" spans="2:8" ht="16.5" customHeight="1">
      <c r="B580" s="296" t="s">
        <v>456</v>
      </c>
      <c r="C580" s="297"/>
      <c r="D580" s="297"/>
      <c r="E580" s="297"/>
      <c r="F580" s="297"/>
      <c r="G580" s="297"/>
      <c r="H580" s="289">
        <v>230000</v>
      </c>
    </row>
    <row r="581" spans="2:8" ht="16.5" customHeight="1" thickBot="1">
      <c r="B581" s="294" t="s">
        <v>78</v>
      </c>
      <c r="C581" s="295"/>
      <c r="D581" s="295"/>
      <c r="E581" s="295"/>
      <c r="F581" s="295"/>
      <c r="G581" s="295"/>
      <c r="H581" s="290">
        <f>H580*0.15</f>
        <v>34500</v>
      </c>
    </row>
    <row r="582" spans="2:8" ht="16.5" customHeight="1" thickBot="1">
      <c r="B582" s="298" t="s">
        <v>457</v>
      </c>
      <c r="C582" s="299"/>
      <c r="D582" s="299"/>
      <c r="E582" s="299"/>
      <c r="F582" s="299"/>
      <c r="G582" s="299"/>
      <c r="H582" s="291">
        <f>SUM(H578:H581)</f>
        <v>926885</v>
      </c>
    </row>
  </sheetData>
  <mergeCells count="304">
    <mergeCell ref="K29:L29"/>
    <mergeCell ref="B24:I24"/>
    <mergeCell ref="C31:D31"/>
    <mergeCell ref="C30:D30"/>
    <mergeCell ref="C32:D32"/>
    <mergeCell ref="C29:D29"/>
    <mergeCell ref="C33:D33"/>
    <mergeCell ref="B23:H23"/>
    <mergeCell ref="C25:D25"/>
    <mergeCell ref="B34:H34"/>
    <mergeCell ref="B35:H35"/>
    <mergeCell ref="B39:I39"/>
    <mergeCell ref="B54:H54"/>
    <mergeCell ref="C61:D61"/>
    <mergeCell ref="B56:H56"/>
    <mergeCell ref="B57:I57"/>
    <mergeCell ref="C59:D59"/>
    <mergeCell ref="B2:I2"/>
    <mergeCell ref="B4:I4"/>
    <mergeCell ref="B5:I5"/>
    <mergeCell ref="C6:D6"/>
    <mergeCell ref="B21:H21"/>
    <mergeCell ref="B22:H22"/>
    <mergeCell ref="C26:D26"/>
    <mergeCell ref="C27:D27"/>
    <mergeCell ref="C28:D28"/>
    <mergeCell ref="B36:H36"/>
    <mergeCell ref="C73:E73"/>
    <mergeCell ref="C74:E74"/>
    <mergeCell ref="C75:E75"/>
    <mergeCell ref="B40:I40"/>
    <mergeCell ref="C41:D41"/>
    <mergeCell ref="C53:E53"/>
    <mergeCell ref="B55:H55"/>
    <mergeCell ref="B66:H66"/>
    <mergeCell ref="B70:I70"/>
    <mergeCell ref="C60:D60"/>
    <mergeCell ref="B68:H68"/>
    <mergeCell ref="B65:H65"/>
    <mergeCell ref="B67:H67"/>
    <mergeCell ref="C64:D64"/>
    <mergeCell ref="B37:H37"/>
    <mergeCell ref="C62:D62"/>
    <mergeCell ref="C63:D63"/>
    <mergeCell ref="C58:D58"/>
    <mergeCell ref="C87:E87"/>
    <mergeCell ref="B83:H83"/>
    <mergeCell ref="B84:H84"/>
    <mergeCell ref="B85:H85"/>
    <mergeCell ref="C76:E76"/>
    <mergeCell ref="C77:E77"/>
    <mergeCell ref="C78:E78"/>
    <mergeCell ref="C79:E79"/>
    <mergeCell ref="C80:E80"/>
    <mergeCell ref="C81:E81"/>
    <mergeCell ref="B71:I71"/>
    <mergeCell ref="C72:E72"/>
    <mergeCell ref="B95:H95"/>
    <mergeCell ref="C88:E88"/>
    <mergeCell ref="C89:E89"/>
    <mergeCell ref="B90:H90"/>
    <mergeCell ref="B91:H91"/>
    <mergeCell ref="B92:H92"/>
    <mergeCell ref="B93:H93"/>
    <mergeCell ref="C82:E82"/>
    <mergeCell ref="B86:I86"/>
    <mergeCell ref="B149:I149"/>
    <mergeCell ref="C150:E150"/>
    <mergeCell ref="F150:G150"/>
    <mergeCell ref="C151:E151"/>
    <mergeCell ref="C152:E152"/>
    <mergeCell ref="B147:I147"/>
    <mergeCell ref="B158:I158"/>
    <mergeCell ref="C159:D159"/>
    <mergeCell ref="F159:G159"/>
    <mergeCell ref="B177:H177"/>
    <mergeCell ref="B178:H178"/>
    <mergeCell ref="C153:E153"/>
    <mergeCell ref="C154:E154"/>
    <mergeCell ref="B155:H155"/>
    <mergeCell ref="B156:H156"/>
    <mergeCell ref="B157:H157"/>
    <mergeCell ref="C186:D186"/>
    <mergeCell ref="C187:D187"/>
    <mergeCell ref="C188:D188"/>
    <mergeCell ref="C189:D189"/>
    <mergeCell ref="C190:D190"/>
    <mergeCell ref="B179:H179"/>
    <mergeCell ref="B180:H180"/>
    <mergeCell ref="B182:H182"/>
    <mergeCell ref="B184:H184"/>
    <mergeCell ref="C185:D185"/>
    <mergeCell ref="B197:H197"/>
    <mergeCell ref="D199:H199"/>
    <mergeCell ref="D209:H209"/>
    <mergeCell ref="D215:H215"/>
    <mergeCell ref="D219:H219"/>
    <mergeCell ref="C191:D191"/>
    <mergeCell ref="B192:G192"/>
    <mergeCell ref="B193:G193"/>
    <mergeCell ref="B194:G194"/>
    <mergeCell ref="B196:H196"/>
    <mergeCell ref="B258:G258"/>
    <mergeCell ref="B259:G259"/>
    <mergeCell ref="B261:G261"/>
    <mergeCell ref="B262:G262"/>
    <mergeCell ref="B263:G263"/>
    <mergeCell ref="B227:G227"/>
    <mergeCell ref="B228:G228"/>
    <mergeCell ref="B229:G229"/>
    <mergeCell ref="B230:H230"/>
    <mergeCell ref="B257:G257"/>
    <mergeCell ref="C270:E270"/>
    <mergeCell ref="C271:E271"/>
    <mergeCell ref="C272:E272"/>
    <mergeCell ref="C273:E273"/>
    <mergeCell ref="C274:E274"/>
    <mergeCell ref="B264:G264"/>
    <mergeCell ref="B266:I266"/>
    <mergeCell ref="B268:I268"/>
    <mergeCell ref="C269:E269"/>
    <mergeCell ref="F269:G269"/>
    <mergeCell ref="C280:E280"/>
    <mergeCell ref="C281:E281"/>
    <mergeCell ref="C282:E282"/>
    <mergeCell ref="C283:E283"/>
    <mergeCell ref="C284:E284"/>
    <mergeCell ref="C275:E275"/>
    <mergeCell ref="C276:E276"/>
    <mergeCell ref="C277:E277"/>
    <mergeCell ref="C278:E278"/>
    <mergeCell ref="C279:E279"/>
    <mergeCell ref="B290:H290"/>
    <mergeCell ref="B291:H291"/>
    <mergeCell ref="B292:H292"/>
    <mergeCell ref="B293:I293"/>
    <mergeCell ref="C294:D294"/>
    <mergeCell ref="F294:G294"/>
    <mergeCell ref="C285:E285"/>
    <mergeCell ref="C286:E286"/>
    <mergeCell ref="C287:E287"/>
    <mergeCell ref="C288:E288"/>
    <mergeCell ref="C289:E289"/>
    <mergeCell ref="B342:I342"/>
    <mergeCell ref="B344:I344"/>
    <mergeCell ref="B345:I345"/>
    <mergeCell ref="C346:D346"/>
    <mergeCell ref="B357:H357"/>
    <mergeCell ref="C335:E335"/>
    <mergeCell ref="B336:H336"/>
    <mergeCell ref="B337:H337"/>
    <mergeCell ref="B338:H338"/>
    <mergeCell ref="B339:H339"/>
    <mergeCell ref="C363:D363"/>
    <mergeCell ref="C364:D364"/>
    <mergeCell ref="C365:D365"/>
    <mergeCell ref="B366:H366"/>
    <mergeCell ref="B367:H367"/>
    <mergeCell ref="B358:H358"/>
    <mergeCell ref="B359:H359"/>
    <mergeCell ref="B360:I360"/>
    <mergeCell ref="C361:D361"/>
    <mergeCell ref="C362:D362"/>
    <mergeCell ref="B382:H382"/>
    <mergeCell ref="B383:H383"/>
    <mergeCell ref="B384:H384"/>
    <mergeCell ref="B385:I385"/>
    <mergeCell ref="C386:D386"/>
    <mergeCell ref="B368:H368"/>
    <mergeCell ref="B369:H369"/>
    <mergeCell ref="B371:I371"/>
    <mergeCell ref="B372:I372"/>
    <mergeCell ref="C373:D373"/>
    <mergeCell ref="B392:H392"/>
    <mergeCell ref="B393:H393"/>
    <mergeCell ref="B395:I395"/>
    <mergeCell ref="B396:I396"/>
    <mergeCell ref="C397:D397"/>
    <mergeCell ref="C387:D387"/>
    <mergeCell ref="C388:D388"/>
    <mergeCell ref="C389:D389"/>
    <mergeCell ref="B390:H390"/>
    <mergeCell ref="B391:H391"/>
    <mergeCell ref="C411:D411"/>
    <mergeCell ref="C412:D412"/>
    <mergeCell ref="C413:D413"/>
    <mergeCell ref="C414:D414"/>
    <mergeCell ref="C415:D415"/>
    <mergeCell ref="B406:H406"/>
    <mergeCell ref="B407:H407"/>
    <mergeCell ref="B408:H408"/>
    <mergeCell ref="B409:I409"/>
    <mergeCell ref="C410:D410"/>
    <mergeCell ref="B421:H421"/>
    <mergeCell ref="B422:H422"/>
    <mergeCell ref="B423:H423"/>
    <mergeCell ref="B425:I425"/>
    <mergeCell ref="B426:I426"/>
    <mergeCell ref="C416:D416"/>
    <mergeCell ref="C417:D417"/>
    <mergeCell ref="C418:D418"/>
    <mergeCell ref="C419:D419"/>
    <mergeCell ref="B420:H420"/>
    <mergeCell ref="C435:D435"/>
    <mergeCell ref="C436:D436"/>
    <mergeCell ref="C437:D437"/>
    <mergeCell ref="B438:H438"/>
    <mergeCell ref="B439:H439"/>
    <mergeCell ref="C427:D427"/>
    <mergeCell ref="B431:H431"/>
    <mergeCell ref="B432:H432"/>
    <mergeCell ref="B433:H433"/>
    <mergeCell ref="B434:I434"/>
    <mergeCell ref="C448:E448"/>
    <mergeCell ref="F448:G448"/>
    <mergeCell ref="C449:E449"/>
    <mergeCell ref="C450:E450"/>
    <mergeCell ref="C451:E451"/>
    <mergeCell ref="B440:H440"/>
    <mergeCell ref="B441:H441"/>
    <mergeCell ref="B443:H443"/>
    <mergeCell ref="B445:I445"/>
    <mergeCell ref="B447:I447"/>
    <mergeCell ref="C467:E467"/>
    <mergeCell ref="B468:H468"/>
    <mergeCell ref="B469:H469"/>
    <mergeCell ref="B470:H470"/>
    <mergeCell ref="B471:H471"/>
    <mergeCell ref="B452:H452"/>
    <mergeCell ref="B453:H453"/>
    <mergeCell ref="B454:H454"/>
    <mergeCell ref="B455:I455"/>
    <mergeCell ref="C456:D456"/>
    <mergeCell ref="F456:G456"/>
    <mergeCell ref="C479:D479"/>
    <mergeCell ref="C480:D480"/>
    <mergeCell ref="C481:D481"/>
    <mergeCell ref="C482:D482"/>
    <mergeCell ref="B483:H483"/>
    <mergeCell ref="B473:I473"/>
    <mergeCell ref="B475:I475"/>
    <mergeCell ref="C476:D476"/>
    <mergeCell ref="C477:D477"/>
    <mergeCell ref="C478:D478"/>
    <mergeCell ref="C489:D489"/>
    <mergeCell ref="B490:H490"/>
    <mergeCell ref="B491:H491"/>
    <mergeCell ref="B492:H492"/>
    <mergeCell ref="B493:H493"/>
    <mergeCell ref="B484:H484"/>
    <mergeCell ref="B485:H485"/>
    <mergeCell ref="B486:I486"/>
    <mergeCell ref="C487:D487"/>
    <mergeCell ref="C488:D488"/>
    <mergeCell ref="C501:D501"/>
    <mergeCell ref="C502:D502"/>
    <mergeCell ref="C503:D503"/>
    <mergeCell ref="B504:H504"/>
    <mergeCell ref="B505:H505"/>
    <mergeCell ref="B495:I495"/>
    <mergeCell ref="B497:I497"/>
    <mergeCell ref="B498:I498"/>
    <mergeCell ref="C499:D499"/>
    <mergeCell ref="C500:D500"/>
    <mergeCell ref="C511:D511"/>
    <mergeCell ref="B512:H512"/>
    <mergeCell ref="B513:H513"/>
    <mergeCell ref="B514:H514"/>
    <mergeCell ref="B515:H515"/>
    <mergeCell ref="B506:H506"/>
    <mergeCell ref="B507:I507"/>
    <mergeCell ref="C508:D508"/>
    <mergeCell ref="C509:D509"/>
    <mergeCell ref="C510:D510"/>
    <mergeCell ref="C522:D522"/>
    <mergeCell ref="C523:D523"/>
    <mergeCell ref="B524:H524"/>
    <mergeCell ref="B525:H525"/>
    <mergeCell ref="B526:H526"/>
    <mergeCell ref="B517:I517"/>
    <mergeCell ref="B518:I518"/>
    <mergeCell ref="C519:D519"/>
    <mergeCell ref="C520:D520"/>
    <mergeCell ref="C521:D521"/>
    <mergeCell ref="B532:H532"/>
    <mergeCell ref="B533:H533"/>
    <mergeCell ref="B534:H534"/>
    <mergeCell ref="B535:H535"/>
    <mergeCell ref="B537:H537"/>
    <mergeCell ref="B527:I527"/>
    <mergeCell ref="C528:D528"/>
    <mergeCell ref="C529:D529"/>
    <mergeCell ref="C530:D530"/>
    <mergeCell ref="C531:D531"/>
    <mergeCell ref="B578:G578"/>
    <mergeCell ref="B579:G579"/>
    <mergeCell ref="B580:G580"/>
    <mergeCell ref="B581:G581"/>
    <mergeCell ref="B582:G582"/>
    <mergeCell ref="B539:H539"/>
    <mergeCell ref="B542:H542"/>
    <mergeCell ref="B555:H555"/>
    <mergeCell ref="B565:H565"/>
    <mergeCell ref="B576:H576"/>
  </mergeCells>
  <phoneticPr fontId="2" type="noConversion"/>
  <dataValidations count="1">
    <dataValidation type="whole" errorStyle="warning" allowBlank="1" showErrorMessage="1" errorTitle="Количество" error="Введите в данную ячейку число." promptTitle="Количество" sqref="B177 B470:B471 B452:C452 B454:C454 B468 B338:B339 B336 B290:C290 B292:C292 B157:C157 B155:C155 B179:B180">
      <formula1>0</formula1>
      <formula2>1000000000</formula2>
    </dataValidation>
  </dataValidations>
  <pageMargins left="0.39370078740157483" right="0.39370078740157483" top="0.39370078740157483" bottom="0.39370078740157483" header="0.27559055118110237" footer="0.51181102362204722"/>
  <pageSetup paperSize="9" scale="79" fitToHeight="0" orientation="portrait" r:id="rId1"/>
  <headerFooter alignWithMargins="0"/>
  <rowBreaks count="2" manualBreakCount="2">
    <brk id="37" min="1" max="8" man="1"/>
    <brk id="68" min="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I154"/>
  <sheetViews>
    <sheetView topLeftCell="A128" workbookViewId="0">
      <selection activeCell="I150" sqref="I150"/>
    </sheetView>
  </sheetViews>
  <sheetFormatPr defaultRowHeight="12.75"/>
  <cols>
    <col min="2" max="2" width="8" customWidth="1"/>
    <col min="3" max="3" width="45.42578125" customWidth="1"/>
    <col min="9" max="9" width="12.5703125" customWidth="1"/>
  </cols>
  <sheetData>
    <row r="2" spans="2:9" ht="13.5" thickBot="1"/>
    <row r="3" spans="2:9" ht="16.5" thickBot="1">
      <c r="B3" s="518" t="s">
        <v>93</v>
      </c>
      <c r="C3" s="519"/>
      <c r="D3" s="519"/>
      <c r="E3" s="519"/>
      <c r="F3" s="519"/>
      <c r="G3" s="519"/>
      <c r="H3" s="519"/>
      <c r="I3" s="520"/>
    </row>
    <row r="4" spans="2:9" ht="14.25" thickBot="1">
      <c r="B4" s="353" t="s">
        <v>8</v>
      </c>
      <c r="C4" s="354"/>
      <c r="D4" s="354"/>
      <c r="E4" s="354"/>
      <c r="F4" s="354"/>
      <c r="G4" s="354"/>
      <c r="H4" s="354"/>
      <c r="I4" s="355"/>
    </row>
    <row r="5" spans="2:9" ht="26.25" thickBot="1">
      <c r="B5" s="34" t="s">
        <v>2</v>
      </c>
      <c r="C5" s="338" t="s">
        <v>67</v>
      </c>
      <c r="D5" s="338"/>
      <c r="E5" s="2" t="s">
        <v>68</v>
      </c>
      <c r="F5" s="35" t="s">
        <v>3</v>
      </c>
      <c r="G5" s="35" t="s">
        <v>69</v>
      </c>
      <c r="H5" s="36" t="s">
        <v>70</v>
      </c>
      <c r="I5" s="37" t="s">
        <v>71</v>
      </c>
    </row>
    <row r="6" spans="2:9" ht="13.5" customHeight="1">
      <c r="B6" s="86">
        <v>1</v>
      </c>
      <c r="C6" s="78" t="s">
        <v>94</v>
      </c>
      <c r="D6" s="15"/>
      <c r="E6" s="87">
        <v>1.1000000000000001</v>
      </c>
      <c r="F6" s="87">
        <v>4.4000000000000004</v>
      </c>
      <c r="G6" s="15" t="s">
        <v>13</v>
      </c>
      <c r="H6" s="88">
        <v>600</v>
      </c>
      <c r="I6" s="39">
        <f>E6*F6*H6</f>
        <v>2904.0000000000005</v>
      </c>
    </row>
    <row r="7" spans="2:9" ht="13.5" customHeight="1">
      <c r="B7" s="86">
        <f>B6+1</f>
        <v>2</v>
      </c>
      <c r="C7" s="78" t="s">
        <v>30</v>
      </c>
      <c r="D7" s="15" t="s">
        <v>95</v>
      </c>
      <c r="E7" s="87">
        <v>1.2</v>
      </c>
      <c r="F7" s="87">
        <v>44</v>
      </c>
      <c r="G7" s="15" t="s">
        <v>82</v>
      </c>
      <c r="H7" s="88">
        <v>36</v>
      </c>
      <c r="I7" s="39">
        <f>E7*F7*H7</f>
        <v>1900.8</v>
      </c>
    </row>
    <row r="8" spans="2:9" ht="12" customHeight="1">
      <c r="B8" s="86">
        <v>3</v>
      </c>
      <c r="C8" s="78" t="s">
        <v>96</v>
      </c>
      <c r="D8" s="15" t="s">
        <v>97</v>
      </c>
      <c r="E8" s="87">
        <v>1.1000000000000001</v>
      </c>
      <c r="F8" s="87">
        <v>405</v>
      </c>
      <c r="G8" s="15" t="s">
        <v>10</v>
      </c>
      <c r="H8" s="88">
        <v>85</v>
      </c>
      <c r="I8" s="39">
        <f>E8*F8*H8</f>
        <v>37867.500000000007</v>
      </c>
    </row>
    <row r="9" spans="2:9" ht="12.75" customHeight="1">
      <c r="B9" s="86">
        <v>4</v>
      </c>
      <c r="C9" s="78" t="s">
        <v>98</v>
      </c>
      <c r="D9" s="15"/>
      <c r="E9" s="87">
        <v>1.1000000000000001</v>
      </c>
      <c r="F9" s="87">
        <v>30</v>
      </c>
      <c r="G9" s="15" t="s">
        <v>1</v>
      </c>
      <c r="H9" s="88">
        <v>160</v>
      </c>
      <c r="I9" s="39">
        <f>E9*F9*H9</f>
        <v>5280</v>
      </c>
    </row>
    <row r="10" spans="2:9">
      <c r="B10" s="86">
        <v>5</v>
      </c>
      <c r="C10" s="78" t="s">
        <v>99</v>
      </c>
      <c r="D10" s="15"/>
      <c r="E10" s="87">
        <v>1</v>
      </c>
      <c r="F10" s="89">
        <v>4</v>
      </c>
      <c r="G10" s="15" t="s">
        <v>10</v>
      </c>
      <c r="H10" s="88">
        <v>50</v>
      </c>
      <c r="I10" s="39">
        <f>E10*F10*H10</f>
        <v>200</v>
      </c>
    </row>
    <row r="11" spans="2:9" ht="15" customHeight="1" thickBot="1">
      <c r="B11" s="86">
        <v>6</v>
      </c>
      <c r="C11" s="78" t="s">
        <v>4</v>
      </c>
      <c r="D11" s="15"/>
      <c r="E11" s="87">
        <v>1</v>
      </c>
      <c r="F11" s="87">
        <v>1</v>
      </c>
      <c r="G11" s="15" t="s">
        <v>72</v>
      </c>
      <c r="H11" s="88">
        <v>3000</v>
      </c>
      <c r="I11" s="39">
        <f>E11*F11*H11</f>
        <v>3000</v>
      </c>
    </row>
    <row r="12" spans="2:9">
      <c r="B12" s="402" t="s">
        <v>74</v>
      </c>
      <c r="C12" s="403"/>
      <c r="D12" s="403"/>
      <c r="E12" s="403"/>
      <c r="F12" s="403"/>
      <c r="G12" s="403"/>
      <c r="H12" s="404"/>
      <c r="I12" s="38">
        <f>SUM(I6:I11)</f>
        <v>51152.30000000001</v>
      </c>
    </row>
    <row r="13" spans="2:9">
      <c r="B13" s="347" t="s">
        <v>75</v>
      </c>
      <c r="C13" s="348"/>
      <c r="D13" s="348"/>
      <c r="E13" s="348"/>
      <c r="F13" s="348"/>
      <c r="G13" s="348"/>
      <c r="H13" s="349"/>
      <c r="I13" s="39">
        <f>I12*0.12</f>
        <v>6138.2760000000007</v>
      </c>
    </row>
    <row r="14" spans="2:9" ht="13.5" thickBot="1">
      <c r="B14" s="350" t="s">
        <v>76</v>
      </c>
      <c r="C14" s="351"/>
      <c r="D14" s="351"/>
      <c r="E14" s="351"/>
      <c r="F14" s="351"/>
      <c r="G14" s="351"/>
      <c r="H14" s="352"/>
      <c r="I14" s="40">
        <f>SUM(I12:I13)</f>
        <v>57290.576000000008</v>
      </c>
    </row>
    <row r="15" spans="2:9" ht="14.25" thickBot="1">
      <c r="B15" s="353" t="s">
        <v>29</v>
      </c>
      <c r="C15" s="354"/>
      <c r="D15" s="354"/>
      <c r="E15" s="354"/>
      <c r="F15" s="354"/>
      <c r="G15" s="354"/>
      <c r="H15" s="354"/>
      <c r="I15" s="355"/>
    </row>
    <row r="16" spans="2:9" ht="26.25" thickBot="1">
      <c r="B16" s="34" t="s">
        <v>2</v>
      </c>
      <c r="C16" s="386" t="s">
        <v>0</v>
      </c>
      <c r="D16" s="386"/>
      <c r="E16" s="35" t="s">
        <v>5</v>
      </c>
      <c r="F16" s="35" t="s">
        <v>100</v>
      </c>
      <c r="G16" s="35" t="s">
        <v>69</v>
      </c>
      <c r="H16" s="91" t="s">
        <v>70</v>
      </c>
      <c r="I16" s="37" t="s">
        <v>71</v>
      </c>
    </row>
    <row r="17" spans="2:9" ht="15.75">
      <c r="B17" s="12">
        <v>1</v>
      </c>
      <c r="C17" s="398" t="s">
        <v>91</v>
      </c>
      <c r="D17" s="398"/>
      <c r="E17" s="92">
        <v>1.3</v>
      </c>
      <c r="F17" s="24">
        <v>4.4000000000000004</v>
      </c>
      <c r="G17" s="24" t="s">
        <v>13</v>
      </c>
      <c r="H17" s="93">
        <v>650</v>
      </c>
      <c r="I17" s="19">
        <f>E17*F17*H17</f>
        <v>3718.0000000000005</v>
      </c>
    </row>
    <row r="18" spans="2:9" ht="15.75">
      <c r="B18" s="86">
        <v>2</v>
      </c>
      <c r="C18" s="396" t="s">
        <v>101</v>
      </c>
      <c r="D18" s="396"/>
      <c r="E18" s="87">
        <v>1</v>
      </c>
      <c r="F18" s="87">
        <v>44</v>
      </c>
      <c r="G18" s="15" t="s">
        <v>82</v>
      </c>
      <c r="H18" s="87">
        <v>220</v>
      </c>
      <c r="I18" s="5">
        <f>E18*F18*H18</f>
        <v>9680</v>
      </c>
    </row>
    <row r="19" spans="2:9" ht="15.75">
      <c r="B19" s="86">
        <v>3</v>
      </c>
      <c r="C19" s="396" t="s">
        <v>102</v>
      </c>
      <c r="D19" s="396"/>
      <c r="E19" s="87">
        <v>1</v>
      </c>
      <c r="F19" s="87">
        <v>44</v>
      </c>
      <c r="G19" s="15" t="s">
        <v>82</v>
      </c>
      <c r="H19" s="87">
        <v>350</v>
      </c>
      <c r="I19" s="5">
        <f>E19*F19*H19</f>
        <v>15400</v>
      </c>
    </row>
    <row r="20" spans="2:9" ht="13.5" thickBot="1">
      <c r="B20" s="94">
        <v>4</v>
      </c>
      <c r="C20" s="397" t="s">
        <v>103</v>
      </c>
      <c r="D20" s="397"/>
      <c r="E20" s="95">
        <v>1</v>
      </c>
      <c r="F20" s="95">
        <v>30</v>
      </c>
      <c r="G20" s="96" t="s">
        <v>1</v>
      </c>
      <c r="H20" s="95">
        <v>250</v>
      </c>
      <c r="I20" s="49">
        <f>E20*F20*H20</f>
        <v>7500</v>
      </c>
    </row>
    <row r="21" spans="2:9">
      <c r="B21" s="309" t="s">
        <v>77</v>
      </c>
      <c r="C21" s="310"/>
      <c r="D21" s="310"/>
      <c r="E21" s="310"/>
      <c r="F21" s="310"/>
      <c r="G21" s="310"/>
      <c r="H21" s="310"/>
      <c r="I21" s="42">
        <f>SUM(I17:I20)</f>
        <v>36298</v>
      </c>
    </row>
    <row r="22" spans="2:9">
      <c r="B22" s="311" t="s">
        <v>78</v>
      </c>
      <c r="C22" s="312"/>
      <c r="D22" s="312"/>
      <c r="E22" s="312"/>
      <c r="F22" s="312"/>
      <c r="G22" s="312"/>
      <c r="H22" s="312"/>
      <c r="I22" s="39">
        <f>I21*0.15</f>
        <v>5444.7</v>
      </c>
    </row>
    <row r="23" spans="2:9" ht="13.5" thickBot="1">
      <c r="B23" s="313" t="s">
        <v>76</v>
      </c>
      <c r="C23" s="314"/>
      <c r="D23" s="314"/>
      <c r="E23" s="314"/>
      <c r="F23" s="314"/>
      <c r="G23" s="314"/>
      <c r="H23" s="314"/>
      <c r="I23" s="41">
        <f>SUM(I21:I22)</f>
        <v>41742.699999999997</v>
      </c>
    </row>
    <row r="24" spans="2:9" ht="14.25" thickBot="1">
      <c r="B24" s="315" t="s">
        <v>104</v>
      </c>
      <c r="C24" s="316"/>
      <c r="D24" s="316"/>
      <c r="E24" s="316"/>
      <c r="F24" s="316"/>
      <c r="G24" s="316"/>
      <c r="H24" s="316"/>
      <c r="I24" s="43">
        <f>I14+I23</f>
        <v>99033.276000000013</v>
      </c>
    </row>
    <row r="25" spans="2:9" ht="13.5" thickBot="1">
      <c r="B25" s="27"/>
      <c r="C25" s="29"/>
      <c r="D25" s="27"/>
      <c r="E25" s="27"/>
      <c r="F25" s="27"/>
      <c r="G25" s="27"/>
      <c r="H25" s="27"/>
      <c r="I25" s="31"/>
    </row>
    <row r="26" spans="2:9" ht="16.5" thickBot="1">
      <c r="B26" s="521" t="s">
        <v>105</v>
      </c>
      <c r="C26" s="522"/>
      <c r="D26" s="522"/>
      <c r="E26" s="522"/>
      <c r="F26" s="522"/>
      <c r="G26" s="522"/>
      <c r="H26" s="522"/>
      <c r="I26" s="523"/>
    </row>
    <row r="27" spans="2:9" ht="14.25" thickBot="1">
      <c r="B27" s="392" t="s">
        <v>8</v>
      </c>
      <c r="C27" s="393"/>
      <c r="D27" s="393"/>
      <c r="E27" s="393"/>
      <c r="F27" s="393"/>
      <c r="G27" s="393"/>
      <c r="H27" s="393"/>
      <c r="I27" s="394"/>
    </row>
    <row r="28" spans="2:9" ht="26.25" thickBot="1">
      <c r="B28" s="56" t="s">
        <v>2</v>
      </c>
      <c r="C28" s="357" t="s">
        <v>67</v>
      </c>
      <c r="D28" s="357"/>
      <c r="E28" s="97" t="s">
        <v>68</v>
      </c>
      <c r="F28" s="57" t="s">
        <v>3</v>
      </c>
      <c r="G28" s="57" t="s">
        <v>69</v>
      </c>
      <c r="H28" s="58" t="s">
        <v>70</v>
      </c>
      <c r="I28" s="59" t="s">
        <v>71</v>
      </c>
    </row>
    <row r="29" spans="2:9" ht="15.75">
      <c r="B29" s="12">
        <v>1</v>
      </c>
      <c r="C29" s="98" t="s">
        <v>94</v>
      </c>
      <c r="D29" s="24"/>
      <c r="E29" s="99">
        <v>1.1000000000000001</v>
      </c>
      <c r="F29" s="99">
        <v>3.3</v>
      </c>
      <c r="G29" s="24" t="s">
        <v>13</v>
      </c>
      <c r="H29" s="93">
        <v>600</v>
      </c>
      <c r="I29" s="38">
        <f>E29*F29*H29</f>
        <v>2178</v>
      </c>
    </row>
    <row r="30" spans="2:9" ht="15.75">
      <c r="B30" s="86">
        <f>B29+1</f>
        <v>2</v>
      </c>
      <c r="C30" s="100" t="s">
        <v>30</v>
      </c>
      <c r="D30" s="15" t="s">
        <v>95</v>
      </c>
      <c r="E30" s="101">
        <v>1.2</v>
      </c>
      <c r="F30" s="101">
        <v>33</v>
      </c>
      <c r="G30" s="15" t="s">
        <v>82</v>
      </c>
      <c r="H30" s="87">
        <v>36</v>
      </c>
      <c r="I30" s="39">
        <f>E30*F30*H30</f>
        <v>1425.6000000000001</v>
      </c>
    </row>
    <row r="31" spans="2:9" ht="15.75">
      <c r="B31" s="86">
        <f>B30+1</f>
        <v>3</v>
      </c>
      <c r="C31" s="100" t="s">
        <v>106</v>
      </c>
      <c r="D31" s="15" t="s">
        <v>19</v>
      </c>
      <c r="E31" s="101">
        <v>1.2</v>
      </c>
      <c r="F31" s="101">
        <v>5</v>
      </c>
      <c r="G31" s="15" t="s">
        <v>13</v>
      </c>
      <c r="H31" s="87">
        <v>2200</v>
      </c>
      <c r="I31" s="39">
        <f>E31*F31*H31</f>
        <v>13200</v>
      </c>
    </row>
    <row r="32" spans="2:9" ht="15.75">
      <c r="B32" s="86">
        <v>4</v>
      </c>
      <c r="C32" s="100" t="s">
        <v>31</v>
      </c>
      <c r="D32" s="15" t="s">
        <v>107</v>
      </c>
      <c r="E32" s="101">
        <v>1.1000000000000001</v>
      </c>
      <c r="F32" s="101">
        <v>33</v>
      </c>
      <c r="G32" s="15" t="s">
        <v>82</v>
      </c>
      <c r="H32" s="87">
        <v>115</v>
      </c>
      <c r="I32" s="39">
        <f>E32*F32*H32</f>
        <v>4174.5000000000009</v>
      </c>
    </row>
    <row r="33" spans="2:9" ht="15.75">
      <c r="B33" s="86">
        <v>5</v>
      </c>
      <c r="C33" s="100" t="s">
        <v>108</v>
      </c>
      <c r="D33" s="15"/>
      <c r="E33" s="101">
        <v>1.1000000000000001</v>
      </c>
      <c r="F33" s="101">
        <v>2</v>
      </c>
      <c r="G33" s="15" t="s">
        <v>13</v>
      </c>
      <c r="H33" s="87">
        <v>4400</v>
      </c>
      <c r="I33" s="39">
        <f>E33*F33*H33</f>
        <v>9680</v>
      </c>
    </row>
    <row r="34" spans="2:9" ht="25.5">
      <c r="B34" s="86">
        <v>6</v>
      </c>
      <c r="C34" s="100" t="s">
        <v>109</v>
      </c>
      <c r="D34" s="15" t="s">
        <v>110</v>
      </c>
      <c r="E34" s="101">
        <v>1.05</v>
      </c>
      <c r="F34" s="101">
        <v>33</v>
      </c>
      <c r="G34" s="15" t="s">
        <v>82</v>
      </c>
      <c r="H34" s="88">
        <v>650</v>
      </c>
      <c r="I34" s="39">
        <f>E34*F34*H34</f>
        <v>22522.5</v>
      </c>
    </row>
    <row r="35" spans="2:9">
      <c r="B35" s="86">
        <v>7</v>
      </c>
      <c r="C35" s="100" t="s">
        <v>111</v>
      </c>
      <c r="D35" s="15"/>
      <c r="E35" s="101">
        <v>1</v>
      </c>
      <c r="F35" s="101">
        <v>1</v>
      </c>
      <c r="G35" s="102" t="s">
        <v>112</v>
      </c>
      <c r="H35" s="88">
        <v>10000</v>
      </c>
      <c r="I35" s="39">
        <f>E35*F35*H35</f>
        <v>10000</v>
      </c>
    </row>
    <row r="36" spans="2:9" ht="77.25" thickBot="1">
      <c r="B36" s="94">
        <v>8</v>
      </c>
      <c r="C36" s="103" t="s">
        <v>4</v>
      </c>
      <c r="D36" s="96"/>
      <c r="E36" s="95">
        <v>1</v>
      </c>
      <c r="F36" s="95">
        <v>1</v>
      </c>
      <c r="G36" s="96" t="s">
        <v>72</v>
      </c>
      <c r="H36" s="95">
        <v>5000</v>
      </c>
      <c r="I36" s="104">
        <f>E36*F36*H36</f>
        <v>5000</v>
      </c>
    </row>
    <row r="37" spans="2:9">
      <c r="B37" s="309" t="s">
        <v>74</v>
      </c>
      <c r="C37" s="310"/>
      <c r="D37" s="310"/>
      <c r="E37" s="310"/>
      <c r="F37" s="310"/>
      <c r="G37" s="310"/>
      <c r="H37" s="310"/>
      <c r="I37" s="42">
        <f>SUM(I29:I36)</f>
        <v>68180.600000000006</v>
      </c>
    </row>
    <row r="38" spans="2:9">
      <c r="B38" s="339" t="s">
        <v>75</v>
      </c>
      <c r="C38" s="340"/>
      <c r="D38" s="340"/>
      <c r="E38" s="340"/>
      <c r="F38" s="340"/>
      <c r="G38" s="340"/>
      <c r="H38" s="340"/>
      <c r="I38" s="39">
        <f>I37*0.12</f>
        <v>8181.6720000000005</v>
      </c>
    </row>
    <row r="39" spans="2:9" ht="13.5" thickBot="1">
      <c r="B39" s="350" t="s">
        <v>76</v>
      </c>
      <c r="C39" s="351"/>
      <c r="D39" s="351"/>
      <c r="E39" s="351"/>
      <c r="F39" s="351"/>
      <c r="G39" s="351"/>
      <c r="H39" s="352"/>
      <c r="I39" s="40">
        <f>SUM(I37:I38)</f>
        <v>76362.272000000012</v>
      </c>
    </row>
    <row r="40" spans="2:9" ht="14.25" thickBot="1">
      <c r="B40" s="443"/>
      <c r="C40" s="444"/>
      <c r="D40" s="444"/>
      <c r="E40" s="444"/>
      <c r="F40" s="444"/>
      <c r="G40" s="444"/>
      <c r="H40" s="444"/>
      <c r="I40" s="445"/>
    </row>
    <row r="41" spans="2:9" ht="14.25" thickBot="1">
      <c r="B41" s="335" t="s">
        <v>29</v>
      </c>
      <c r="C41" s="336"/>
      <c r="D41" s="336"/>
      <c r="E41" s="336"/>
      <c r="F41" s="336"/>
      <c r="G41" s="336"/>
      <c r="H41" s="336"/>
      <c r="I41" s="337"/>
    </row>
    <row r="42" spans="2:9" ht="26.25" thickBot="1">
      <c r="B42" s="34" t="s">
        <v>2</v>
      </c>
      <c r="C42" s="386" t="s">
        <v>0</v>
      </c>
      <c r="D42" s="386"/>
      <c r="E42" s="35" t="s">
        <v>5</v>
      </c>
      <c r="F42" s="35" t="s">
        <v>100</v>
      </c>
      <c r="G42" s="35" t="s">
        <v>69</v>
      </c>
      <c r="H42" s="91" t="s">
        <v>70</v>
      </c>
      <c r="I42" s="37" t="s">
        <v>71</v>
      </c>
    </row>
    <row r="43" spans="2:9" ht="15.75">
      <c r="B43" s="20">
        <v>1</v>
      </c>
      <c r="C43" s="442" t="s">
        <v>91</v>
      </c>
      <c r="D43" s="442"/>
      <c r="E43" s="105">
        <v>1.3</v>
      </c>
      <c r="F43" s="106">
        <v>8.3000000000000007</v>
      </c>
      <c r="G43" s="107" t="s">
        <v>13</v>
      </c>
      <c r="H43" s="108">
        <v>650</v>
      </c>
      <c r="I43" s="109">
        <f>E43*F43*H43</f>
        <v>7013.5000000000009</v>
      </c>
    </row>
    <row r="44" spans="2:9" ht="15.75">
      <c r="B44" s="86">
        <v>2</v>
      </c>
      <c r="C44" s="396" t="s">
        <v>113</v>
      </c>
      <c r="D44" s="396"/>
      <c r="E44" s="87">
        <v>1</v>
      </c>
      <c r="F44" s="87">
        <v>33</v>
      </c>
      <c r="G44" s="15" t="s">
        <v>82</v>
      </c>
      <c r="H44" s="88">
        <v>220</v>
      </c>
      <c r="I44" s="39">
        <f>E44*F44*H44</f>
        <v>7260</v>
      </c>
    </row>
    <row r="45" spans="2:9" ht="15.75">
      <c r="B45" s="86">
        <v>3</v>
      </c>
      <c r="C45" s="396" t="s">
        <v>114</v>
      </c>
      <c r="D45" s="396"/>
      <c r="E45" s="101">
        <v>1</v>
      </c>
      <c r="F45" s="87">
        <v>33</v>
      </c>
      <c r="G45" s="15" t="s">
        <v>82</v>
      </c>
      <c r="H45" s="88">
        <v>900</v>
      </c>
      <c r="I45" s="39">
        <f>E45*F45*H45</f>
        <v>29700</v>
      </c>
    </row>
    <row r="46" spans="2:9">
      <c r="B46" s="309" t="s">
        <v>77</v>
      </c>
      <c r="C46" s="310"/>
      <c r="D46" s="310"/>
      <c r="E46" s="310"/>
      <c r="F46" s="310"/>
      <c r="G46" s="310"/>
      <c r="H46" s="310"/>
      <c r="I46" s="42">
        <f>SUM(I43:I45)</f>
        <v>43973.5</v>
      </c>
    </row>
    <row r="47" spans="2:9">
      <c r="B47" s="339" t="s">
        <v>78</v>
      </c>
      <c r="C47" s="340"/>
      <c r="D47" s="340"/>
      <c r="E47" s="340"/>
      <c r="F47" s="340"/>
      <c r="G47" s="340"/>
      <c r="H47" s="340"/>
      <c r="I47" s="39">
        <f>I46*0.15</f>
        <v>6596.0249999999996</v>
      </c>
    </row>
    <row r="48" spans="2:9" ht="13.5" thickBot="1">
      <c r="B48" s="350" t="s">
        <v>76</v>
      </c>
      <c r="C48" s="351"/>
      <c r="D48" s="351"/>
      <c r="E48" s="351"/>
      <c r="F48" s="351"/>
      <c r="G48" s="351"/>
      <c r="H48" s="352"/>
      <c r="I48" s="40">
        <f>SUM(I46:I47)</f>
        <v>50569.525000000001</v>
      </c>
    </row>
    <row r="49" spans="2:9" ht="14.25" thickBot="1">
      <c r="B49" s="315" t="s">
        <v>115</v>
      </c>
      <c r="C49" s="316"/>
      <c r="D49" s="316"/>
      <c r="E49" s="316"/>
      <c r="F49" s="316"/>
      <c r="G49" s="316"/>
      <c r="H49" s="316"/>
      <c r="I49" s="43">
        <f>I39+I48</f>
        <v>126931.79700000002</v>
      </c>
    </row>
    <row r="50" spans="2:9" ht="13.5" thickBot="1">
      <c r="B50" s="76"/>
      <c r="C50" s="72"/>
      <c r="D50" s="72"/>
      <c r="E50" s="72"/>
      <c r="F50" s="72"/>
      <c r="G50" s="72"/>
      <c r="H50" s="73"/>
      <c r="I50" s="73"/>
    </row>
    <row r="51" spans="2:9" s="1" customFormat="1" ht="16.5" customHeight="1" thickBot="1">
      <c r="B51" s="515" t="s">
        <v>462</v>
      </c>
      <c r="C51" s="516"/>
      <c r="D51" s="516"/>
      <c r="E51" s="516"/>
      <c r="F51" s="516"/>
      <c r="G51" s="516"/>
      <c r="H51" s="516"/>
      <c r="I51" s="517"/>
    </row>
    <row r="52" spans="2:9" s="1" customFormat="1" ht="16.5" customHeight="1" thickBot="1">
      <c r="B52" s="30"/>
      <c r="C52" s="29"/>
      <c r="D52" s="27"/>
      <c r="E52" s="27"/>
      <c r="F52" s="27"/>
      <c r="G52" s="27"/>
      <c r="H52" s="27"/>
      <c r="I52" s="31"/>
    </row>
    <row r="53" spans="2:9" s="1" customFormat="1" ht="16.5" customHeight="1" thickBot="1">
      <c r="B53" s="382" t="s">
        <v>29</v>
      </c>
      <c r="C53" s="383"/>
      <c r="D53" s="384"/>
      <c r="E53" s="384"/>
      <c r="F53" s="384"/>
      <c r="G53" s="384"/>
      <c r="H53" s="384"/>
      <c r="I53" s="385"/>
    </row>
    <row r="54" spans="2:9" s="1" customFormat="1" ht="16.5" customHeight="1" thickBot="1">
      <c r="B54" s="110" t="s">
        <v>2</v>
      </c>
      <c r="C54" s="412" t="s">
        <v>0</v>
      </c>
      <c r="D54" s="413"/>
      <c r="E54" s="414"/>
      <c r="F54" s="338" t="s">
        <v>3</v>
      </c>
      <c r="G54" s="338"/>
      <c r="H54" s="84" t="s">
        <v>116</v>
      </c>
      <c r="I54" s="111" t="s">
        <v>117</v>
      </c>
    </row>
    <row r="55" spans="2:9" s="1" customFormat="1" ht="16.5" customHeight="1">
      <c r="B55" s="112">
        <v>1</v>
      </c>
      <c r="C55" s="377" t="s">
        <v>91</v>
      </c>
      <c r="D55" s="377"/>
      <c r="E55" s="377"/>
      <c r="F55" s="18">
        <v>3.5</v>
      </c>
      <c r="G55" s="24" t="s">
        <v>13</v>
      </c>
      <c r="H55" s="75">
        <v>650</v>
      </c>
      <c r="I55" s="19">
        <f>F55*H55</f>
        <v>2275</v>
      </c>
    </row>
    <row r="56" spans="2:9" s="1" customFormat="1" ht="16.5" customHeight="1">
      <c r="B56" s="25">
        <v>2</v>
      </c>
      <c r="C56" s="378" t="s">
        <v>212</v>
      </c>
      <c r="D56" s="378"/>
      <c r="E56" s="378"/>
      <c r="F56" s="8">
        <v>8</v>
      </c>
      <c r="G56" s="197" t="s">
        <v>9</v>
      </c>
      <c r="H56" s="4">
        <v>220</v>
      </c>
      <c r="I56" s="113">
        <f>F56*H56</f>
        <v>1760</v>
      </c>
    </row>
    <row r="57" spans="2:9" s="1" customFormat="1" ht="16.5" customHeight="1">
      <c r="B57" s="25">
        <v>3</v>
      </c>
      <c r="C57" s="378" t="s">
        <v>15</v>
      </c>
      <c r="D57" s="378"/>
      <c r="E57" s="378"/>
      <c r="F57" s="8">
        <v>2</v>
      </c>
      <c r="G57" s="15" t="s">
        <v>13</v>
      </c>
      <c r="H57" s="4">
        <v>6000</v>
      </c>
      <c r="I57" s="113">
        <f>F57*H57</f>
        <v>12000</v>
      </c>
    </row>
    <row r="58" spans="2:9" s="1" customFormat="1" ht="16.5" customHeight="1">
      <c r="B58" s="25">
        <v>4</v>
      </c>
      <c r="C58" s="378" t="s">
        <v>213</v>
      </c>
      <c r="D58" s="378"/>
      <c r="E58" s="378"/>
      <c r="F58" s="8">
        <v>1.4</v>
      </c>
      <c r="G58" s="15" t="s">
        <v>13</v>
      </c>
      <c r="H58" s="4">
        <v>4500</v>
      </c>
      <c r="I58" s="113">
        <f>F58*H58</f>
        <v>6300</v>
      </c>
    </row>
    <row r="59" spans="2:9" s="1" customFormat="1" ht="16.5" customHeight="1">
      <c r="B59" s="25">
        <v>5</v>
      </c>
      <c r="C59" s="378" t="s">
        <v>214</v>
      </c>
      <c r="D59" s="378"/>
      <c r="E59" s="378"/>
      <c r="F59" s="8">
        <v>16</v>
      </c>
      <c r="G59" s="197" t="s">
        <v>9</v>
      </c>
      <c r="H59" s="4">
        <v>550</v>
      </c>
      <c r="I59" s="113">
        <f>F59*H59</f>
        <v>8800</v>
      </c>
    </row>
    <row r="60" spans="2:9" s="1" customFormat="1" ht="16.5" customHeight="1">
      <c r="B60" s="25">
        <v>6</v>
      </c>
      <c r="C60" s="378" t="s">
        <v>215</v>
      </c>
      <c r="D60" s="378"/>
      <c r="E60" s="378"/>
      <c r="F60" s="8">
        <v>1</v>
      </c>
      <c r="G60" s="197" t="s">
        <v>6</v>
      </c>
      <c r="H60" s="4">
        <v>12000</v>
      </c>
      <c r="I60" s="113">
        <f>F60*H60</f>
        <v>12000</v>
      </c>
    </row>
    <row r="61" spans="2:9" s="1" customFormat="1" ht="16.5" customHeight="1">
      <c r="B61" s="25">
        <v>7</v>
      </c>
      <c r="C61" s="378" t="s">
        <v>216</v>
      </c>
      <c r="D61" s="378"/>
      <c r="E61" s="378"/>
      <c r="F61" s="8">
        <v>2.6</v>
      </c>
      <c r="G61" s="197" t="s">
        <v>217</v>
      </c>
      <c r="H61" s="4">
        <v>500</v>
      </c>
      <c r="I61" s="113">
        <f>F61*H61</f>
        <v>1300</v>
      </c>
    </row>
    <row r="62" spans="2:9" s="1" customFormat="1" ht="16.5" customHeight="1">
      <c r="B62" s="25">
        <v>8</v>
      </c>
      <c r="C62" s="378" t="s">
        <v>218</v>
      </c>
      <c r="D62" s="378"/>
      <c r="E62" s="378"/>
      <c r="F62" s="8">
        <v>4.2</v>
      </c>
      <c r="G62" s="197" t="s">
        <v>217</v>
      </c>
      <c r="H62" s="4">
        <v>850</v>
      </c>
      <c r="I62" s="113">
        <f>F62*H62</f>
        <v>3570</v>
      </c>
    </row>
    <row r="63" spans="2:9" s="1" customFormat="1" ht="16.5" customHeight="1">
      <c r="B63" s="25">
        <v>9</v>
      </c>
      <c r="C63" s="378" t="s">
        <v>219</v>
      </c>
      <c r="D63" s="378"/>
      <c r="E63" s="378"/>
      <c r="F63" s="8">
        <v>4.7</v>
      </c>
      <c r="G63" s="197" t="s">
        <v>217</v>
      </c>
      <c r="H63" s="4">
        <v>650</v>
      </c>
      <c r="I63" s="113">
        <f>F63*H63</f>
        <v>3055</v>
      </c>
    </row>
    <row r="64" spans="2:9" s="1" customFormat="1" ht="16.5" customHeight="1">
      <c r="B64" s="25">
        <v>10</v>
      </c>
      <c r="C64" s="378" t="s">
        <v>220</v>
      </c>
      <c r="D64" s="378"/>
      <c r="E64" s="378"/>
      <c r="F64" s="8">
        <v>8.9</v>
      </c>
      <c r="G64" s="197" t="s">
        <v>217</v>
      </c>
      <c r="H64" s="4">
        <v>80</v>
      </c>
      <c r="I64" s="113">
        <f>F64*H64</f>
        <v>712</v>
      </c>
    </row>
    <row r="65" spans="2:9" s="1" customFormat="1" ht="16.5" customHeight="1">
      <c r="B65" s="25">
        <v>11</v>
      </c>
      <c r="C65" s="378" t="s">
        <v>221</v>
      </c>
      <c r="D65" s="378"/>
      <c r="E65" s="378"/>
      <c r="F65" s="8">
        <v>1</v>
      </c>
      <c r="G65" s="197" t="s">
        <v>6</v>
      </c>
      <c r="H65" s="4">
        <v>65000</v>
      </c>
      <c r="I65" s="113">
        <f>F65*H65</f>
        <v>65000</v>
      </c>
    </row>
    <row r="66" spans="2:9" s="1" customFormat="1" ht="16.5" customHeight="1">
      <c r="B66" s="25">
        <v>12</v>
      </c>
      <c r="C66" s="378" t="s">
        <v>222</v>
      </c>
      <c r="D66" s="378"/>
      <c r="E66" s="378"/>
      <c r="F66" s="8">
        <v>1</v>
      </c>
      <c r="G66" s="197" t="s">
        <v>6</v>
      </c>
      <c r="H66" s="4">
        <v>8000</v>
      </c>
      <c r="I66" s="113">
        <f>F66*H66</f>
        <v>8000</v>
      </c>
    </row>
    <row r="67" spans="2:9" s="1" customFormat="1" ht="16.5" customHeight="1">
      <c r="B67" s="25">
        <v>13</v>
      </c>
      <c r="C67" s="378" t="s">
        <v>223</v>
      </c>
      <c r="D67" s="378"/>
      <c r="E67" s="378"/>
      <c r="F67" s="8">
        <v>1</v>
      </c>
      <c r="G67" s="197" t="s">
        <v>6</v>
      </c>
      <c r="H67" s="4">
        <v>5500</v>
      </c>
      <c r="I67" s="113">
        <f>F67*H67</f>
        <v>5500</v>
      </c>
    </row>
    <row r="68" spans="2:9" s="1" customFormat="1" ht="16.5" customHeight="1">
      <c r="B68" s="25">
        <v>14</v>
      </c>
      <c r="C68" s="378" t="s">
        <v>224</v>
      </c>
      <c r="D68" s="378"/>
      <c r="E68" s="378"/>
      <c r="F68" s="8">
        <v>1</v>
      </c>
      <c r="G68" s="197" t="s">
        <v>6</v>
      </c>
      <c r="H68" s="4">
        <v>40000</v>
      </c>
      <c r="I68" s="113">
        <f>F68*H68</f>
        <v>40000</v>
      </c>
    </row>
    <row r="69" spans="2:9" s="1" customFormat="1" ht="16.5" customHeight="1">
      <c r="B69" s="25">
        <v>15</v>
      </c>
      <c r="C69" s="378" t="s">
        <v>225</v>
      </c>
      <c r="D69" s="378"/>
      <c r="E69" s="378"/>
      <c r="F69" s="8">
        <v>8</v>
      </c>
      <c r="G69" s="197" t="s">
        <v>9</v>
      </c>
      <c r="H69" s="4">
        <v>950</v>
      </c>
      <c r="I69" s="113">
        <f>F69*H69</f>
        <v>7600</v>
      </c>
    </row>
    <row r="70" spans="2:9" s="1" customFormat="1" ht="16.5" customHeight="1">
      <c r="B70" s="25">
        <v>16</v>
      </c>
      <c r="C70" s="378" t="s">
        <v>226</v>
      </c>
      <c r="D70" s="378"/>
      <c r="E70" s="378"/>
      <c r="F70" s="8">
        <v>8</v>
      </c>
      <c r="G70" s="197" t="s">
        <v>1</v>
      </c>
      <c r="H70" s="4">
        <v>250</v>
      </c>
      <c r="I70" s="113">
        <f>F70*H70</f>
        <v>2000</v>
      </c>
    </row>
    <row r="71" spans="2:9" s="1" customFormat="1" ht="16.5" customHeight="1">
      <c r="B71" s="25">
        <v>17</v>
      </c>
      <c r="C71" s="378" t="s">
        <v>227</v>
      </c>
      <c r="D71" s="378"/>
      <c r="E71" s="378"/>
      <c r="F71" s="8">
        <v>1</v>
      </c>
      <c r="G71" s="197" t="s">
        <v>6</v>
      </c>
      <c r="H71" s="4">
        <v>18000</v>
      </c>
      <c r="I71" s="113">
        <f>F71*H71</f>
        <v>18000</v>
      </c>
    </row>
    <row r="72" spans="2:9" s="1" customFormat="1" ht="16.5" customHeight="1">
      <c r="B72" s="25">
        <v>18</v>
      </c>
      <c r="C72" s="378" t="s">
        <v>228</v>
      </c>
      <c r="D72" s="378"/>
      <c r="E72" s="378"/>
      <c r="F72" s="8">
        <v>1</v>
      </c>
      <c r="G72" s="197" t="s">
        <v>6</v>
      </c>
      <c r="H72" s="4">
        <v>6000</v>
      </c>
      <c r="I72" s="113">
        <f>F72*H72</f>
        <v>6000</v>
      </c>
    </row>
    <row r="73" spans="2:9" s="1" customFormat="1" ht="16.5" customHeight="1">
      <c r="B73" s="25">
        <v>19</v>
      </c>
      <c r="C73" s="407" t="s">
        <v>229</v>
      </c>
      <c r="D73" s="408"/>
      <c r="E73" s="409"/>
      <c r="F73" s="8">
        <v>7</v>
      </c>
      <c r="G73" s="197" t="s">
        <v>9</v>
      </c>
      <c r="H73" s="4">
        <v>250</v>
      </c>
      <c r="I73" s="113">
        <f>F73*H73</f>
        <v>1750</v>
      </c>
    </row>
    <row r="74" spans="2:9" s="1" customFormat="1" ht="16.5" customHeight="1" thickBot="1">
      <c r="B74" s="114">
        <v>20</v>
      </c>
      <c r="C74" s="358" t="s">
        <v>230</v>
      </c>
      <c r="D74" s="358"/>
      <c r="E74" s="358"/>
      <c r="F74" s="46">
        <v>1</v>
      </c>
      <c r="G74" s="198" t="s">
        <v>6</v>
      </c>
      <c r="H74" s="48">
        <v>4500</v>
      </c>
      <c r="I74" s="115">
        <f>F74*H74</f>
        <v>4500</v>
      </c>
    </row>
    <row r="75" spans="2:9" s="1" customFormat="1" ht="16.5" customHeight="1">
      <c r="B75" s="369" t="s">
        <v>122</v>
      </c>
      <c r="C75" s="370"/>
      <c r="D75" s="370"/>
      <c r="E75" s="370"/>
      <c r="F75" s="370"/>
      <c r="G75" s="370"/>
      <c r="H75" s="370"/>
      <c r="I75" s="113">
        <f>SUM(I55:I74)</f>
        <v>210122</v>
      </c>
    </row>
    <row r="76" spans="2:9" s="1" customFormat="1" ht="16.5" customHeight="1">
      <c r="B76" s="362" t="s">
        <v>78</v>
      </c>
      <c r="C76" s="363"/>
      <c r="D76" s="363"/>
      <c r="E76" s="363"/>
      <c r="F76" s="363"/>
      <c r="G76" s="363"/>
      <c r="H76" s="364"/>
      <c r="I76" s="5">
        <f>I75*0.15</f>
        <v>31518.3</v>
      </c>
    </row>
    <row r="77" spans="2:9" s="1" customFormat="1" ht="16.5" customHeight="1" thickBot="1">
      <c r="B77" s="405" t="s">
        <v>76</v>
      </c>
      <c r="C77" s="406"/>
      <c r="D77" s="406"/>
      <c r="E77" s="406"/>
      <c r="F77" s="406"/>
      <c r="G77" s="406"/>
      <c r="H77" s="406"/>
      <c r="I77" s="116">
        <f>SUM(I75:I76)</f>
        <v>241640.3</v>
      </c>
    </row>
    <row r="78" spans="2:9" s="1" customFormat="1" ht="16.5" customHeight="1" thickBot="1">
      <c r="B78" s="382" t="s">
        <v>8</v>
      </c>
      <c r="C78" s="383"/>
      <c r="D78" s="384"/>
      <c r="E78" s="384"/>
      <c r="F78" s="384"/>
      <c r="G78" s="384"/>
      <c r="H78" s="384"/>
      <c r="I78" s="385"/>
    </row>
    <row r="79" spans="2:9" s="1" customFormat="1" ht="16.5" customHeight="1" thickBot="1">
      <c r="B79" s="117" t="s">
        <v>2</v>
      </c>
      <c r="C79" s="371" t="s">
        <v>67</v>
      </c>
      <c r="D79" s="372"/>
      <c r="E79" s="118" t="s">
        <v>68</v>
      </c>
      <c r="F79" s="373" t="s">
        <v>3</v>
      </c>
      <c r="G79" s="373"/>
      <c r="H79" s="118" t="s">
        <v>116</v>
      </c>
      <c r="I79" s="119" t="s">
        <v>117</v>
      </c>
    </row>
    <row r="80" spans="2:9" s="1" customFormat="1" ht="16.5" customHeight="1">
      <c r="B80" s="12">
        <v>1</v>
      </c>
      <c r="C80" s="120" t="s">
        <v>17</v>
      </c>
      <c r="D80" s="199"/>
      <c r="E80" s="17">
        <v>1.1000000000000001</v>
      </c>
      <c r="F80" s="18">
        <v>1</v>
      </c>
      <c r="G80" s="24" t="s">
        <v>13</v>
      </c>
      <c r="H80" s="75">
        <v>600</v>
      </c>
      <c r="I80" s="19">
        <f>H80*F80*E80</f>
        <v>660</v>
      </c>
    </row>
    <row r="81" spans="2:9" s="1" customFormat="1" ht="16.5" customHeight="1">
      <c r="B81" s="9">
        <v>2</v>
      </c>
      <c r="C81" s="82" t="s">
        <v>106</v>
      </c>
      <c r="D81" s="11" t="s">
        <v>19</v>
      </c>
      <c r="E81" s="6">
        <v>1.2</v>
      </c>
      <c r="F81" s="8">
        <v>1.2</v>
      </c>
      <c r="G81" s="15" t="s">
        <v>13</v>
      </c>
      <c r="H81" s="4">
        <v>2200</v>
      </c>
      <c r="I81" s="5">
        <f>H81*F81*E81</f>
        <v>3168</v>
      </c>
    </row>
    <row r="82" spans="2:9" s="1" customFormat="1" ht="16.5" customHeight="1">
      <c r="B82" s="9">
        <v>3</v>
      </c>
      <c r="C82" s="82" t="s">
        <v>30</v>
      </c>
      <c r="D82" s="200"/>
      <c r="E82" s="6">
        <v>1.2</v>
      </c>
      <c r="F82" s="8">
        <v>10</v>
      </c>
      <c r="G82" s="3" t="s">
        <v>9</v>
      </c>
      <c r="H82" s="4">
        <v>36</v>
      </c>
      <c r="I82" s="5">
        <f>H82*F82*E82</f>
        <v>432</v>
      </c>
    </row>
    <row r="83" spans="2:9" s="1" customFormat="1" ht="16.5" customHeight="1">
      <c r="B83" s="9">
        <v>4</v>
      </c>
      <c r="C83" s="82" t="s">
        <v>231</v>
      </c>
      <c r="D83" s="200"/>
      <c r="E83" s="6">
        <v>1.2</v>
      </c>
      <c r="F83" s="8">
        <v>10</v>
      </c>
      <c r="G83" s="3" t="s">
        <v>9</v>
      </c>
      <c r="H83" s="4">
        <v>16</v>
      </c>
      <c r="I83" s="5">
        <f>H83*F83*E83</f>
        <v>192</v>
      </c>
    </row>
    <row r="84" spans="2:9" s="1" customFormat="1" ht="16.5" customHeight="1">
      <c r="B84" s="9">
        <v>5</v>
      </c>
      <c r="C84" s="82" t="s">
        <v>20</v>
      </c>
      <c r="D84" s="11" t="s">
        <v>232</v>
      </c>
      <c r="E84" s="6">
        <v>1.05</v>
      </c>
      <c r="F84" s="8">
        <v>2</v>
      </c>
      <c r="G84" s="15" t="s">
        <v>13</v>
      </c>
      <c r="H84" s="4">
        <v>4400</v>
      </c>
      <c r="I84" s="5">
        <f>H84*F84*E84</f>
        <v>9240</v>
      </c>
    </row>
    <row r="85" spans="2:9" s="1" customFormat="1" ht="16.5" customHeight="1">
      <c r="B85" s="9">
        <v>6</v>
      </c>
      <c r="C85" s="82" t="s">
        <v>31</v>
      </c>
      <c r="D85" s="200"/>
      <c r="E85" s="6">
        <v>1.2</v>
      </c>
      <c r="F85" s="8">
        <v>20</v>
      </c>
      <c r="G85" s="3" t="s">
        <v>9</v>
      </c>
      <c r="H85" s="4">
        <v>115</v>
      </c>
      <c r="I85" s="5">
        <f>H85*F85*E85</f>
        <v>2760</v>
      </c>
    </row>
    <row r="86" spans="2:9" s="1" customFormat="1" ht="16.5" customHeight="1">
      <c r="B86" s="9">
        <v>7</v>
      </c>
      <c r="C86" s="82" t="s">
        <v>233</v>
      </c>
      <c r="D86" s="200"/>
      <c r="E86" s="6">
        <v>1.2</v>
      </c>
      <c r="F86" s="8">
        <v>560</v>
      </c>
      <c r="G86" s="3" t="s">
        <v>10</v>
      </c>
      <c r="H86" s="4">
        <v>13</v>
      </c>
      <c r="I86" s="5">
        <f>H86*F86*E86</f>
        <v>8736</v>
      </c>
    </row>
    <row r="87" spans="2:9" s="1" customFormat="1" ht="16.5" customHeight="1">
      <c r="B87" s="9">
        <v>8</v>
      </c>
      <c r="C87" s="82" t="s">
        <v>234</v>
      </c>
      <c r="D87" s="11"/>
      <c r="E87" s="6">
        <v>1.2</v>
      </c>
      <c r="F87" s="8">
        <v>20</v>
      </c>
      <c r="G87" s="3" t="s">
        <v>73</v>
      </c>
      <c r="H87" s="4">
        <v>140</v>
      </c>
      <c r="I87" s="5">
        <f>H87*F87*E87</f>
        <v>3360</v>
      </c>
    </row>
    <row r="88" spans="2:9" s="1" customFormat="1" ht="16.5" customHeight="1">
      <c r="B88" s="9">
        <v>9</v>
      </c>
      <c r="C88" s="82" t="s">
        <v>235</v>
      </c>
      <c r="D88" s="122"/>
      <c r="E88" s="7">
        <v>1.2</v>
      </c>
      <c r="F88" s="8">
        <v>15</v>
      </c>
      <c r="G88" s="3" t="s">
        <v>73</v>
      </c>
      <c r="H88" s="4">
        <v>140</v>
      </c>
      <c r="I88" s="5">
        <f>H88*F88*E88</f>
        <v>2520</v>
      </c>
    </row>
    <row r="89" spans="2:9" s="1" customFormat="1" ht="16.5" customHeight="1">
      <c r="B89" s="9">
        <v>10</v>
      </c>
      <c r="C89" s="82" t="s">
        <v>236</v>
      </c>
      <c r="D89" s="11"/>
      <c r="E89" s="6">
        <v>1.05</v>
      </c>
      <c r="F89" s="8">
        <v>16</v>
      </c>
      <c r="G89" s="3" t="s">
        <v>9</v>
      </c>
      <c r="H89" s="4">
        <v>65</v>
      </c>
      <c r="I89" s="5">
        <f>H89*F89*E89</f>
        <v>1092</v>
      </c>
    </row>
    <row r="90" spans="2:9" s="1" customFormat="1" ht="16.5" customHeight="1">
      <c r="B90" s="9">
        <v>11</v>
      </c>
      <c r="C90" s="82" t="s">
        <v>237</v>
      </c>
      <c r="D90" s="11"/>
      <c r="E90" s="6">
        <v>1</v>
      </c>
      <c r="F90" s="8">
        <v>20</v>
      </c>
      <c r="G90" s="3" t="s">
        <v>11</v>
      </c>
      <c r="H90" s="4">
        <v>90</v>
      </c>
      <c r="I90" s="5">
        <f>H90*F90*E90</f>
        <v>1800</v>
      </c>
    </row>
    <row r="91" spans="2:9" s="1" customFormat="1" ht="16.5" customHeight="1">
      <c r="B91" s="9">
        <v>12</v>
      </c>
      <c r="C91" s="82" t="s">
        <v>238</v>
      </c>
      <c r="D91" s="11"/>
      <c r="E91" s="6">
        <v>1</v>
      </c>
      <c r="F91" s="8">
        <v>6</v>
      </c>
      <c r="G91" s="3" t="s">
        <v>73</v>
      </c>
      <c r="H91" s="4">
        <v>260</v>
      </c>
      <c r="I91" s="5">
        <f>H91*F91*E91</f>
        <v>1560</v>
      </c>
    </row>
    <row r="92" spans="2:9" s="1" customFormat="1" ht="16.5" customHeight="1">
      <c r="B92" s="9">
        <v>13</v>
      </c>
      <c r="C92" s="82" t="s">
        <v>239</v>
      </c>
      <c r="D92" s="11"/>
      <c r="E92" s="6">
        <v>1.2</v>
      </c>
      <c r="F92" s="8">
        <v>4.2</v>
      </c>
      <c r="G92" s="3" t="s">
        <v>9</v>
      </c>
      <c r="H92" s="4">
        <v>1200</v>
      </c>
      <c r="I92" s="5">
        <f>H92*F92*E92</f>
        <v>6048</v>
      </c>
    </row>
    <row r="93" spans="2:9" s="1" customFormat="1" ht="16.5" customHeight="1">
      <c r="B93" s="9">
        <v>14</v>
      </c>
      <c r="C93" s="82" t="s">
        <v>240</v>
      </c>
      <c r="D93" s="11"/>
      <c r="E93" s="6">
        <v>1.2</v>
      </c>
      <c r="F93" s="8">
        <v>4.7</v>
      </c>
      <c r="G93" s="3" t="s">
        <v>9</v>
      </c>
      <c r="H93" s="4">
        <v>1400</v>
      </c>
      <c r="I93" s="5">
        <f>H93*F93*E93</f>
        <v>7896</v>
      </c>
    </row>
    <row r="94" spans="2:9" s="1" customFormat="1" ht="16.5" customHeight="1">
      <c r="B94" s="9">
        <v>15</v>
      </c>
      <c r="C94" s="82" t="s">
        <v>241</v>
      </c>
      <c r="D94" s="11"/>
      <c r="E94" s="6">
        <v>1.2</v>
      </c>
      <c r="F94" s="8">
        <v>18</v>
      </c>
      <c r="G94" s="3" t="s">
        <v>12</v>
      </c>
      <c r="H94" s="4">
        <v>80</v>
      </c>
      <c r="I94" s="5">
        <f>H94*F94*E94</f>
        <v>1728</v>
      </c>
    </row>
    <row r="95" spans="2:9" s="1" customFormat="1" ht="16.5" customHeight="1">
      <c r="B95" s="9">
        <v>16</v>
      </c>
      <c r="C95" s="82" t="s">
        <v>242</v>
      </c>
      <c r="D95" s="11"/>
      <c r="E95" s="6">
        <v>1.2</v>
      </c>
      <c r="F95" s="8">
        <v>5</v>
      </c>
      <c r="G95" s="3" t="s">
        <v>9</v>
      </c>
      <c r="H95" s="4">
        <v>670</v>
      </c>
      <c r="I95" s="5">
        <f>H95*F95*E95</f>
        <v>4020</v>
      </c>
    </row>
    <row r="96" spans="2:9" s="1" customFormat="1" ht="16.5" customHeight="1">
      <c r="B96" s="9">
        <v>17</v>
      </c>
      <c r="C96" s="82" t="s">
        <v>243</v>
      </c>
      <c r="D96" s="11"/>
      <c r="E96" s="6">
        <v>1</v>
      </c>
      <c r="F96" s="8">
        <v>8</v>
      </c>
      <c r="G96" s="3" t="s">
        <v>10</v>
      </c>
      <c r="H96" s="4">
        <v>300</v>
      </c>
      <c r="I96" s="5">
        <f>H96*F96*E96</f>
        <v>2400</v>
      </c>
    </row>
    <row r="97" spans="2:9" s="1" customFormat="1" ht="16.5" customHeight="1">
      <c r="B97" s="9">
        <v>18</v>
      </c>
      <c r="C97" s="82" t="s">
        <v>244</v>
      </c>
      <c r="D97" s="11"/>
      <c r="E97" s="6">
        <v>1.2</v>
      </c>
      <c r="F97" s="8">
        <v>10</v>
      </c>
      <c r="G97" s="3" t="s">
        <v>1</v>
      </c>
      <c r="H97" s="4">
        <v>80</v>
      </c>
      <c r="I97" s="5">
        <f>H97*F97*E97</f>
        <v>960</v>
      </c>
    </row>
    <row r="98" spans="2:9" s="1" customFormat="1" ht="16.5" customHeight="1">
      <c r="B98" s="9">
        <v>19</v>
      </c>
      <c r="C98" s="82" t="s">
        <v>245</v>
      </c>
      <c r="D98" s="11" t="s">
        <v>246</v>
      </c>
      <c r="E98" s="6">
        <v>1.2</v>
      </c>
      <c r="F98" s="8">
        <v>7.5</v>
      </c>
      <c r="G98" s="3" t="s">
        <v>1</v>
      </c>
      <c r="H98" s="4">
        <v>50</v>
      </c>
      <c r="I98" s="5">
        <f>H98*F98*E98</f>
        <v>450</v>
      </c>
    </row>
    <row r="99" spans="2:9" s="1" customFormat="1" ht="16.5" customHeight="1">
      <c r="B99" s="9">
        <v>20</v>
      </c>
      <c r="C99" s="82" t="s">
        <v>247</v>
      </c>
      <c r="D99" s="11"/>
      <c r="E99" s="6">
        <v>1.2</v>
      </c>
      <c r="F99" s="8">
        <v>1</v>
      </c>
      <c r="G99" s="3" t="s">
        <v>9</v>
      </c>
      <c r="H99" s="4">
        <v>600</v>
      </c>
      <c r="I99" s="5">
        <f>H99*F99*E99</f>
        <v>720</v>
      </c>
    </row>
    <row r="100" spans="2:9" s="1" customFormat="1" ht="16.5" customHeight="1">
      <c r="B100" s="9">
        <v>21</v>
      </c>
      <c r="C100" s="82" t="s">
        <v>248</v>
      </c>
      <c r="D100" s="11" t="s">
        <v>107</v>
      </c>
      <c r="E100" s="6">
        <v>1.2</v>
      </c>
      <c r="F100" s="8">
        <v>24</v>
      </c>
      <c r="G100" s="3" t="s">
        <v>1</v>
      </c>
      <c r="H100" s="4">
        <v>140</v>
      </c>
      <c r="I100" s="5">
        <f>H100*F100*E100</f>
        <v>4032</v>
      </c>
    </row>
    <row r="101" spans="2:9" s="1" customFormat="1" ht="16.5" customHeight="1">
      <c r="B101" s="9">
        <v>22</v>
      </c>
      <c r="C101" s="82" t="s">
        <v>248</v>
      </c>
      <c r="D101" s="11" t="s">
        <v>249</v>
      </c>
      <c r="E101" s="6">
        <v>1.2</v>
      </c>
      <c r="F101" s="8">
        <v>18</v>
      </c>
      <c r="G101" s="3" t="s">
        <v>1</v>
      </c>
      <c r="H101" s="4">
        <v>205</v>
      </c>
      <c r="I101" s="5">
        <f>H101*F101*E101</f>
        <v>4428</v>
      </c>
    </row>
    <row r="102" spans="2:9" s="1" customFormat="1" ht="16.5" customHeight="1">
      <c r="B102" s="9">
        <v>23</v>
      </c>
      <c r="C102" s="82" t="s">
        <v>250</v>
      </c>
      <c r="D102" s="11" t="s">
        <v>251</v>
      </c>
      <c r="E102" s="6">
        <v>1.2</v>
      </c>
      <c r="F102" s="8">
        <v>32</v>
      </c>
      <c r="G102" s="3" t="s">
        <v>1</v>
      </c>
      <c r="H102" s="4">
        <v>95</v>
      </c>
      <c r="I102" s="5">
        <f>H102*F102*E102</f>
        <v>3648</v>
      </c>
    </row>
    <row r="103" spans="2:9" s="1" customFormat="1" ht="16.5" customHeight="1">
      <c r="B103" s="9">
        <v>24</v>
      </c>
      <c r="C103" s="82" t="s">
        <v>250</v>
      </c>
      <c r="D103" s="11" t="s">
        <v>252</v>
      </c>
      <c r="E103" s="6">
        <v>1.2</v>
      </c>
      <c r="F103" s="8">
        <v>27</v>
      </c>
      <c r="G103" s="3" t="s">
        <v>1</v>
      </c>
      <c r="H103" s="4">
        <v>450</v>
      </c>
      <c r="I103" s="5">
        <f>H103*F103*E103</f>
        <v>14580</v>
      </c>
    </row>
    <row r="104" spans="2:9" s="1" customFormat="1" ht="16.5" customHeight="1">
      <c r="B104" s="9">
        <v>25</v>
      </c>
      <c r="C104" s="82" t="s">
        <v>253</v>
      </c>
      <c r="D104" s="11"/>
      <c r="E104" s="6">
        <v>1.2</v>
      </c>
      <c r="F104" s="8">
        <v>9</v>
      </c>
      <c r="G104" s="3" t="s">
        <v>11</v>
      </c>
      <c r="H104" s="4">
        <v>190</v>
      </c>
      <c r="I104" s="5">
        <f>H104*F104*E104</f>
        <v>2052</v>
      </c>
    </row>
    <row r="105" spans="2:9" s="1" customFormat="1" ht="16.5" customHeight="1">
      <c r="B105" s="9">
        <v>26</v>
      </c>
      <c r="C105" s="82" t="s">
        <v>254</v>
      </c>
      <c r="D105" s="11"/>
      <c r="E105" s="6">
        <v>1.2</v>
      </c>
      <c r="F105" s="8">
        <v>13</v>
      </c>
      <c r="G105" s="3" t="s">
        <v>11</v>
      </c>
      <c r="H105" s="4">
        <v>400</v>
      </c>
      <c r="I105" s="5">
        <f>H105*F105*E105</f>
        <v>6240</v>
      </c>
    </row>
    <row r="106" spans="2:9" s="1" customFormat="1" ht="16.5" customHeight="1">
      <c r="B106" s="9">
        <v>27</v>
      </c>
      <c r="C106" s="82" t="s">
        <v>255</v>
      </c>
      <c r="D106" s="11"/>
      <c r="E106" s="6">
        <v>1.2</v>
      </c>
      <c r="F106" s="8">
        <v>3</v>
      </c>
      <c r="G106" s="3" t="s">
        <v>11</v>
      </c>
      <c r="H106" s="4">
        <v>396</v>
      </c>
      <c r="I106" s="5">
        <f>H106*F106*E106</f>
        <v>1425.6</v>
      </c>
    </row>
    <row r="107" spans="2:9" s="1" customFormat="1" ht="16.5" customHeight="1">
      <c r="B107" s="9">
        <v>28</v>
      </c>
      <c r="C107" s="82" t="s">
        <v>256</v>
      </c>
      <c r="D107" s="11"/>
      <c r="E107" s="6">
        <v>1.2</v>
      </c>
      <c r="F107" s="8">
        <v>8</v>
      </c>
      <c r="G107" s="3" t="s">
        <v>9</v>
      </c>
      <c r="H107" s="4">
        <v>600</v>
      </c>
      <c r="I107" s="5">
        <f>H107*F107*E107</f>
        <v>5760</v>
      </c>
    </row>
    <row r="108" spans="2:9" s="1" customFormat="1" ht="16.5" customHeight="1">
      <c r="B108" s="9">
        <v>29</v>
      </c>
      <c r="C108" s="82" t="s">
        <v>257</v>
      </c>
      <c r="D108" s="11" t="s">
        <v>258</v>
      </c>
      <c r="E108" s="6">
        <v>1.2</v>
      </c>
      <c r="F108" s="8">
        <v>12</v>
      </c>
      <c r="G108" s="3" t="s">
        <v>9</v>
      </c>
      <c r="H108" s="4">
        <v>700</v>
      </c>
      <c r="I108" s="5">
        <f>H108*F108*E108</f>
        <v>10080</v>
      </c>
    </row>
    <row r="109" spans="2:9" s="1" customFormat="1" ht="16.5" customHeight="1">
      <c r="B109" s="9">
        <v>30</v>
      </c>
      <c r="C109" s="82" t="s">
        <v>53</v>
      </c>
      <c r="D109" s="11"/>
      <c r="E109" s="6">
        <v>1.2</v>
      </c>
      <c r="F109" s="8">
        <v>10</v>
      </c>
      <c r="G109" s="3" t="s">
        <v>11</v>
      </c>
      <c r="H109" s="4">
        <v>230</v>
      </c>
      <c r="I109" s="5">
        <f>H109*F109*E109</f>
        <v>2760</v>
      </c>
    </row>
    <row r="110" spans="2:9" s="1" customFormat="1" ht="16.5" customHeight="1">
      <c r="B110" s="9">
        <v>31</v>
      </c>
      <c r="C110" s="82" t="s">
        <v>259</v>
      </c>
      <c r="D110" s="11"/>
      <c r="E110" s="6">
        <v>1.2</v>
      </c>
      <c r="F110" s="8">
        <v>15</v>
      </c>
      <c r="G110" s="3" t="s">
        <v>11</v>
      </c>
      <c r="H110" s="4">
        <v>400</v>
      </c>
      <c r="I110" s="5">
        <f>H110*F110*E110</f>
        <v>7200</v>
      </c>
    </row>
    <row r="111" spans="2:9" s="1" customFormat="1" ht="16.5" customHeight="1">
      <c r="B111" s="9">
        <v>32</v>
      </c>
      <c r="C111" s="82" t="s">
        <v>260</v>
      </c>
      <c r="D111" s="11"/>
      <c r="E111" s="6">
        <v>1</v>
      </c>
      <c r="F111" s="8">
        <v>1</v>
      </c>
      <c r="G111" s="3" t="s">
        <v>261</v>
      </c>
      <c r="H111" s="4">
        <v>1100</v>
      </c>
      <c r="I111" s="5">
        <f>H111*F111*E111</f>
        <v>1100</v>
      </c>
    </row>
    <row r="112" spans="2:9" s="1" customFormat="1" ht="16.5" customHeight="1">
      <c r="B112" s="9">
        <v>33</v>
      </c>
      <c r="C112" s="82" t="s">
        <v>262</v>
      </c>
      <c r="D112" s="11"/>
      <c r="E112" s="6">
        <v>1.2</v>
      </c>
      <c r="F112" s="8">
        <v>8</v>
      </c>
      <c r="G112" s="3" t="s">
        <v>9</v>
      </c>
      <c r="H112" s="4">
        <v>520</v>
      </c>
      <c r="I112" s="5">
        <f>H112*F112*E112</f>
        <v>4992</v>
      </c>
    </row>
    <row r="113" spans="2:9" s="1" customFormat="1" ht="16.5" customHeight="1">
      <c r="B113" s="9">
        <v>34</v>
      </c>
      <c r="C113" s="82" t="s">
        <v>263</v>
      </c>
      <c r="D113" s="11"/>
      <c r="E113" s="6">
        <v>1</v>
      </c>
      <c r="F113" s="8">
        <v>1</v>
      </c>
      <c r="G113" s="3" t="s">
        <v>72</v>
      </c>
      <c r="H113" s="4">
        <v>1600</v>
      </c>
      <c r="I113" s="5">
        <f>H113*F113*E113</f>
        <v>1600</v>
      </c>
    </row>
    <row r="114" spans="2:9" s="1" customFormat="1" ht="16.5" customHeight="1">
      <c r="B114" s="9">
        <v>35</v>
      </c>
      <c r="C114" s="82" t="s">
        <v>264</v>
      </c>
      <c r="D114" s="11"/>
      <c r="E114" s="6">
        <v>1</v>
      </c>
      <c r="F114" s="8">
        <v>8</v>
      </c>
      <c r="G114" s="3" t="s">
        <v>1</v>
      </c>
      <c r="H114" s="4">
        <v>370</v>
      </c>
      <c r="I114" s="5">
        <f>H114*F114*E114</f>
        <v>2960</v>
      </c>
    </row>
    <row r="115" spans="2:9" s="1" customFormat="1" ht="16.5" customHeight="1">
      <c r="B115" s="9">
        <v>36</v>
      </c>
      <c r="C115" s="82" t="s">
        <v>265</v>
      </c>
      <c r="D115" s="11"/>
      <c r="E115" s="6">
        <v>1</v>
      </c>
      <c r="F115" s="8">
        <v>1</v>
      </c>
      <c r="G115" s="3" t="s">
        <v>10</v>
      </c>
      <c r="H115" s="4">
        <v>4500</v>
      </c>
      <c r="I115" s="5">
        <f>H115*F115*E115</f>
        <v>4500</v>
      </c>
    </row>
    <row r="116" spans="2:9" s="1" customFormat="1" ht="16.5" customHeight="1">
      <c r="B116" s="9">
        <v>37</v>
      </c>
      <c r="C116" s="82" t="s">
        <v>266</v>
      </c>
      <c r="D116" s="11"/>
      <c r="E116" s="6">
        <v>1</v>
      </c>
      <c r="F116" s="8">
        <v>1</v>
      </c>
      <c r="G116" s="3" t="s">
        <v>10</v>
      </c>
      <c r="H116" s="4">
        <v>3500</v>
      </c>
      <c r="I116" s="5">
        <f>H116*F116*E116</f>
        <v>3500</v>
      </c>
    </row>
    <row r="117" spans="2:9" s="1" customFormat="1" ht="16.5" customHeight="1">
      <c r="B117" s="9">
        <v>38</v>
      </c>
      <c r="C117" s="82" t="s">
        <v>267</v>
      </c>
      <c r="D117" s="11"/>
      <c r="E117" s="6">
        <v>1</v>
      </c>
      <c r="F117" s="8">
        <v>1</v>
      </c>
      <c r="G117" s="3" t="s">
        <v>72</v>
      </c>
      <c r="H117" s="4">
        <v>2500</v>
      </c>
      <c r="I117" s="5">
        <f>H117*F117*E117</f>
        <v>2500</v>
      </c>
    </row>
    <row r="118" spans="2:9" s="1" customFormat="1" ht="16.5" customHeight="1">
      <c r="B118" s="9">
        <v>39</v>
      </c>
      <c r="C118" s="82" t="s">
        <v>268</v>
      </c>
      <c r="D118" s="11"/>
      <c r="E118" s="6">
        <v>1</v>
      </c>
      <c r="F118" s="8">
        <v>1</v>
      </c>
      <c r="G118" s="3" t="s">
        <v>72</v>
      </c>
      <c r="H118" s="4">
        <v>9000</v>
      </c>
      <c r="I118" s="5">
        <f>H118*F118*E118</f>
        <v>9000</v>
      </c>
    </row>
    <row r="119" spans="2:9" s="1" customFormat="1" ht="16.5" customHeight="1">
      <c r="B119" s="9">
        <v>40</v>
      </c>
      <c r="C119" s="82" t="s">
        <v>269</v>
      </c>
      <c r="D119" s="11"/>
      <c r="E119" s="6">
        <v>1</v>
      </c>
      <c r="F119" s="8">
        <v>1</v>
      </c>
      <c r="G119" s="3" t="s">
        <v>72</v>
      </c>
      <c r="H119" s="4">
        <v>170000</v>
      </c>
      <c r="I119" s="5">
        <f>H119*F119*E119</f>
        <v>170000</v>
      </c>
    </row>
    <row r="120" spans="2:9" s="1" customFormat="1" ht="16.5" customHeight="1" thickBot="1">
      <c r="B120" s="44">
        <v>41</v>
      </c>
      <c r="C120" s="358" t="s">
        <v>4</v>
      </c>
      <c r="D120" s="358"/>
      <c r="E120" s="358"/>
      <c r="F120" s="46">
        <v>1</v>
      </c>
      <c r="G120" s="47" t="s">
        <v>72</v>
      </c>
      <c r="H120" s="48">
        <v>15000</v>
      </c>
      <c r="I120" s="49">
        <f>H120*F120</f>
        <v>15000</v>
      </c>
    </row>
    <row r="121" spans="2:9" s="1" customFormat="1" ht="16.5" customHeight="1">
      <c r="B121" s="359" t="s">
        <v>139</v>
      </c>
      <c r="C121" s="360"/>
      <c r="D121" s="360"/>
      <c r="E121" s="360"/>
      <c r="F121" s="360"/>
      <c r="G121" s="360"/>
      <c r="H121" s="361"/>
      <c r="I121" s="113">
        <f>SUM(I80:I120)</f>
        <v>337099.6</v>
      </c>
    </row>
    <row r="122" spans="2:9" s="1" customFormat="1" ht="16.5" customHeight="1">
      <c r="B122" s="362" t="s">
        <v>75</v>
      </c>
      <c r="C122" s="363"/>
      <c r="D122" s="363"/>
      <c r="E122" s="363"/>
      <c r="F122" s="363"/>
      <c r="G122" s="363"/>
      <c r="H122" s="364"/>
      <c r="I122" s="5">
        <f>I121*0.12</f>
        <v>40451.951999999997</v>
      </c>
    </row>
    <row r="123" spans="2:9" s="1" customFormat="1" ht="16.5" customHeight="1" thickBot="1">
      <c r="B123" s="365" t="s">
        <v>76</v>
      </c>
      <c r="C123" s="366"/>
      <c r="D123" s="366"/>
      <c r="E123" s="366"/>
      <c r="F123" s="366"/>
      <c r="G123" s="366"/>
      <c r="H123" s="366"/>
      <c r="I123" s="124">
        <f>SUM(I121:I122)</f>
        <v>377551.55199999997</v>
      </c>
    </row>
    <row r="124" spans="2:9" s="10" customFormat="1" ht="16.5" customHeight="1" thickBot="1">
      <c r="B124" s="556" t="s">
        <v>270</v>
      </c>
      <c r="C124" s="557"/>
      <c r="D124" s="557"/>
      <c r="E124" s="557"/>
      <c r="F124" s="557"/>
      <c r="G124" s="557"/>
      <c r="H124" s="557"/>
      <c r="I124" s="125">
        <f>I77+I123</f>
        <v>619191.85199999996</v>
      </c>
    </row>
    <row r="125" spans="2:9" ht="13.5" thickBot="1"/>
    <row r="126" spans="2:9" s="1" customFormat="1" ht="16.5" customHeight="1" thickBot="1">
      <c r="B126" s="515" t="s">
        <v>468</v>
      </c>
      <c r="C126" s="516"/>
      <c r="D126" s="516"/>
      <c r="E126" s="516"/>
      <c r="F126" s="516"/>
      <c r="G126" s="516"/>
      <c r="H126" s="516"/>
      <c r="I126" s="517"/>
    </row>
    <row r="127" spans="2:9" s="1" customFormat="1" ht="16.5" customHeight="1" thickBot="1">
      <c r="B127" s="30"/>
      <c r="C127" s="29"/>
      <c r="D127" s="27"/>
      <c r="E127" s="27"/>
      <c r="F127" s="27"/>
      <c r="G127" s="27"/>
      <c r="H127" s="27"/>
      <c r="I127" s="31"/>
    </row>
    <row r="128" spans="2:9" s="1" customFormat="1" ht="16.5" customHeight="1" thickBot="1">
      <c r="B128" s="382" t="s">
        <v>29</v>
      </c>
      <c r="C128" s="383"/>
      <c r="D128" s="384"/>
      <c r="E128" s="384"/>
      <c r="F128" s="384"/>
      <c r="G128" s="384"/>
      <c r="H128" s="384"/>
      <c r="I128" s="385"/>
    </row>
    <row r="129" spans="2:9" s="1" customFormat="1" ht="16.5" customHeight="1" thickBot="1">
      <c r="B129" s="243" t="s">
        <v>2</v>
      </c>
      <c r="C129" s="374" t="s">
        <v>0</v>
      </c>
      <c r="D129" s="375"/>
      <c r="E129" s="376"/>
      <c r="F129" s="357" t="s">
        <v>3</v>
      </c>
      <c r="G129" s="357"/>
      <c r="H129" s="244" t="s">
        <v>116</v>
      </c>
      <c r="I129" s="245" t="s">
        <v>117</v>
      </c>
    </row>
    <row r="130" spans="2:9" s="1" customFormat="1" ht="16.5" customHeight="1">
      <c r="B130" s="529">
        <v>1</v>
      </c>
      <c r="C130" s="530" t="s">
        <v>321</v>
      </c>
      <c r="D130" s="530"/>
      <c r="E130" s="530"/>
      <c r="F130" s="491">
        <v>4</v>
      </c>
      <c r="G130" s="531" t="s">
        <v>10</v>
      </c>
      <c r="H130" s="493">
        <v>1500</v>
      </c>
      <c r="I130" s="494">
        <f>F130*H130</f>
        <v>6000</v>
      </c>
    </row>
    <row r="131" spans="2:9" s="1" customFormat="1" ht="16.5" customHeight="1">
      <c r="B131" s="458">
        <v>2</v>
      </c>
      <c r="C131" s="496" t="s">
        <v>322</v>
      </c>
      <c r="D131" s="496"/>
      <c r="E131" s="496"/>
      <c r="F131" s="461">
        <v>1</v>
      </c>
      <c r="G131" s="462" t="s">
        <v>6</v>
      </c>
      <c r="H131" s="463">
        <v>52000</v>
      </c>
      <c r="I131" s="464">
        <f>F131*H131</f>
        <v>52000</v>
      </c>
    </row>
    <row r="132" spans="2:9" s="1" customFormat="1" ht="16.5" customHeight="1" thickBot="1">
      <c r="B132" s="532">
        <v>3</v>
      </c>
      <c r="C132" s="502" t="s">
        <v>323</v>
      </c>
      <c r="D132" s="502"/>
      <c r="E132" s="502"/>
      <c r="F132" s="505">
        <v>1</v>
      </c>
      <c r="G132" s="506" t="s">
        <v>6</v>
      </c>
      <c r="H132" s="507">
        <v>15000</v>
      </c>
      <c r="I132" s="508">
        <f>F132*H132</f>
        <v>15000</v>
      </c>
    </row>
    <row r="133" spans="2:9" s="1" customFormat="1" ht="16.5" customHeight="1">
      <c r="B133" s="533" t="s">
        <v>122</v>
      </c>
      <c r="C133" s="534"/>
      <c r="D133" s="534"/>
      <c r="E133" s="534"/>
      <c r="F133" s="534"/>
      <c r="G133" s="534"/>
      <c r="H133" s="534"/>
      <c r="I133" s="535">
        <f>SUM(I130:I132)</f>
        <v>73000</v>
      </c>
    </row>
    <row r="134" spans="2:9" s="1" customFormat="1" ht="16.5" customHeight="1">
      <c r="B134" s="536" t="s">
        <v>78</v>
      </c>
      <c r="C134" s="537"/>
      <c r="D134" s="537"/>
      <c r="E134" s="537"/>
      <c r="F134" s="537"/>
      <c r="G134" s="537"/>
      <c r="H134" s="538"/>
      <c r="I134" s="464">
        <f>I133*0.15</f>
        <v>10950</v>
      </c>
    </row>
    <row r="135" spans="2:9" s="1" customFormat="1" ht="16.5" customHeight="1" thickBot="1">
      <c r="B135" s="539" t="s">
        <v>76</v>
      </c>
      <c r="C135" s="540"/>
      <c r="D135" s="540"/>
      <c r="E135" s="540"/>
      <c r="F135" s="540"/>
      <c r="G135" s="540"/>
      <c r="H135" s="540"/>
      <c r="I135" s="541">
        <f>SUM(I133:I134)</f>
        <v>83950</v>
      </c>
    </row>
    <row r="136" spans="2:9" s="1" customFormat="1" ht="16.5" customHeight="1" thickBot="1">
      <c r="B136" s="478" t="s">
        <v>8</v>
      </c>
      <c r="C136" s="479"/>
      <c r="D136" s="480"/>
      <c r="E136" s="480"/>
      <c r="F136" s="480"/>
      <c r="G136" s="480"/>
      <c r="H136" s="480"/>
      <c r="I136" s="481"/>
    </row>
    <row r="137" spans="2:9" s="1" customFormat="1" ht="16.5" customHeight="1" thickBot="1">
      <c r="B137" s="542" t="s">
        <v>2</v>
      </c>
      <c r="C137" s="543" t="s">
        <v>67</v>
      </c>
      <c r="D137" s="544"/>
      <c r="E137" s="545" t="s">
        <v>68</v>
      </c>
      <c r="F137" s="546" t="s">
        <v>3</v>
      </c>
      <c r="G137" s="546"/>
      <c r="H137" s="545" t="s">
        <v>116</v>
      </c>
      <c r="I137" s="547" t="s">
        <v>117</v>
      </c>
    </row>
    <row r="138" spans="2:9" s="1" customFormat="1" ht="16.5" customHeight="1">
      <c r="B138" s="488">
        <v>1</v>
      </c>
      <c r="C138" s="548" t="s">
        <v>48</v>
      </c>
      <c r="D138" s="549" t="s">
        <v>324</v>
      </c>
      <c r="E138" s="550">
        <v>1</v>
      </c>
      <c r="F138" s="491">
        <v>8</v>
      </c>
      <c r="G138" s="531" t="s">
        <v>1</v>
      </c>
      <c r="H138" s="493">
        <v>210</v>
      </c>
      <c r="I138" s="494">
        <f>H138*F138*E138</f>
        <v>1680</v>
      </c>
    </row>
    <row r="139" spans="2:9" s="1" customFormat="1" ht="16.5" customHeight="1">
      <c r="B139" s="495">
        <v>2</v>
      </c>
      <c r="C139" s="460" t="s">
        <v>325</v>
      </c>
      <c r="D139" s="465" t="s">
        <v>326</v>
      </c>
      <c r="E139" s="499">
        <v>1.2</v>
      </c>
      <c r="F139" s="461">
        <v>6</v>
      </c>
      <c r="G139" s="462" t="s">
        <v>73</v>
      </c>
      <c r="H139" s="463">
        <v>140</v>
      </c>
      <c r="I139" s="464">
        <f>H139*F139*E139</f>
        <v>1008</v>
      </c>
    </row>
    <row r="140" spans="2:9" s="1" customFormat="1" ht="16.5" customHeight="1">
      <c r="B140" s="495">
        <v>3</v>
      </c>
      <c r="C140" s="460" t="s">
        <v>327</v>
      </c>
      <c r="D140" s="465" t="s">
        <v>328</v>
      </c>
      <c r="E140" s="499">
        <v>1</v>
      </c>
      <c r="F140" s="461">
        <v>4</v>
      </c>
      <c r="G140" s="462" t="s">
        <v>10</v>
      </c>
      <c r="H140" s="463">
        <v>420</v>
      </c>
      <c r="I140" s="464">
        <f>H140*F140*E140</f>
        <v>1680</v>
      </c>
    </row>
    <row r="141" spans="2:9" s="1" customFormat="1" ht="16.5" customHeight="1">
      <c r="B141" s="495">
        <v>4</v>
      </c>
      <c r="C141" s="460" t="s">
        <v>329</v>
      </c>
      <c r="D141" s="465" t="s">
        <v>328</v>
      </c>
      <c r="E141" s="499">
        <v>1.2</v>
      </c>
      <c r="F141" s="461">
        <v>12</v>
      </c>
      <c r="G141" s="462" t="s">
        <v>1</v>
      </c>
      <c r="H141" s="463">
        <v>250</v>
      </c>
      <c r="I141" s="464">
        <f>H141*F141*E141</f>
        <v>3600</v>
      </c>
    </row>
    <row r="142" spans="2:9" s="1" customFormat="1" ht="16.5" customHeight="1">
      <c r="B142" s="495">
        <v>5</v>
      </c>
      <c r="C142" s="460" t="s">
        <v>329</v>
      </c>
      <c r="D142" s="465" t="s">
        <v>330</v>
      </c>
      <c r="E142" s="499">
        <v>1.2</v>
      </c>
      <c r="F142" s="461">
        <v>54</v>
      </c>
      <c r="G142" s="462" t="s">
        <v>1</v>
      </c>
      <c r="H142" s="463">
        <v>270</v>
      </c>
      <c r="I142" s="464">
        <f>H142*F142*E142</f>
        <v>17496</v>
      </c>
    </row>
    <row r="143" spans="2:9" s="1" customFormat="1" ht="16.5" customHeight="1">
      <c r="B143" s="495">
        <v>6</v>
      </c>
      <c r="C143" s="460" t="s">
        <v>329</v>
      </c>
      <c r="D143" s="465" t="s">
        <v>107</v>
      </c>
      <c r="E143" s="499">
        <v>1.2</v>
      </c>
      <c r="F143" s="461">
        <v>114</v>
      </c>
      <c r="G143" s="462" t="s">
        <v>1</v>
      </c>
      <c r="H143" s="463">
        <v>80</v>
      </c>
      <c r="I143" s="464">
        <f>H143*F143*E143</f>
        <v>10944</v>
      </c>
    </row>
    <row r="144" spans="2:9" s="1" customFormat="1" ht="16.5" customHeight="1">
      <c r="B144" s="495">
        <v>7</v>
      </c>
      <c r="C144" s="460" t="s">
        <v>331</v>
      </c>
      <c r="D144" s="465" t="s">
        <v>332</v>
      </c>
      <c r="E144" s="499">
        <v>1.2</v>
      </c>
      <c r="F144" s="461">
        <v>70</v>
      </c>
      <c r="G144" s="462" t="s">
        <v>1</v>
      </c>
      <c r="H144" s="463">
        <v>48</v>
      </c>
      <c r="I144" s="464">
        <f>H144*F144*E144</f>
        <v>4032</v>
      </c>
    </row>
    <row r="145" spans="2:9" s="1" customFormat="1" ht="16.5" customHeight="1">
      <c r="B145" s="495">
        <v>8</v>
      </c>
      <c r="C145" s="460" t="s">
        <v>53</v>
      </c>
      <c r="D145" s="465"/>
      <c r="E145" s="499">
        <v>1.2</v>
      </c>
      <c r="F145" s="461">
        <v>15</v>
      </c>
      <c r="G145" s="462" t="s">
        <v>11</v>
      </c>
      <c r="H145" s="463">
        <v>220</v>
      </c>
      <c r="I145" s="464">
        <f>H145*F145*E145</f>
        <v>3960</v>
      </c>
    </row>
    <row r="146" spans="2:9" s="1" customFormat="1" ht="16.5" customHeight="1">
      <c r="B146" s="495">
        <v>9</v>
      </c>
      <c r="C146" s="460" t="s">
        <v>333</v>
      </c>
      <c r="D146" s="465"/>
      <c r="E146" s="499">
        <v>1.2</v>
      </c>
      <c r="F146" s="461">
        <v>7</v>
      </c>
      <c r="G146" s="462" t="s">
        <v>12</v>
      </c>
      <c r="H146" s="463">
        <v>240</v>
      </c>
      <c r="I146" s="464">
        <f>H146*F146*E146</f>
        <v>2016</v>
      </c>
    </row>
    <row r="147" spans="2:9" s="1" customFormat="1" ht="16.5" customHeight="1">
      <c r="B147" s="495">
        <v>10</v>
      </c>
      <c r="C147" s="460" t="s">
        <v>334</v>
      </c>
      <c r="D147" s="465"/>
      <c r="E147" s="499">
        <v>1.2</v>
      </c>
      <c r="F147" s="461">
        <v>25</v>
      </c>
      <c r="G147" s="462" t="s">
        <v>11</v>
      </c>
      <c r="H147" s="463">
        <v>385</v>
      </c>
      <c r="I147" s="464">
        <f>H147*F147*E147</f>
        <v>11550</v>
      </c>
    </row>
    <row r="148" spans="2:9" s="1" customFormat="1" ht="16.5" customHeight="1" thickBot="1">
      <c r="B148" s="501">
        <v>11</v>
      </c>
      <c r="C148" s="502" t="s">
        <v>4</v>
      </c>
      <c r="D148" s="502"/>
      <c r="E148" s="502"/>
      <c r="F148" s="505">
        <v>1</v>
      </c>
      <c r="G148" s="506" t="s">
        <v>72</v>
      </c>
      <c r="H148" s="507">
        <v>10000</v>
      </c>
      <c r="I148" s="508">
        <f>F148*H148</f>
        <v>10000</v>
      </c>
    </row>
    <row r="149" spans="2:9" s="1" customFormat="1" ht="16.5" customHeight="1">
      <c r="B149" s="551" t="s">
        <v>139</v>
      </c>
      <c r="C149" s="552"/>
      <c r="D149" s="552"/>
      <c r="E149" s="552"/>
      <c r="F149" s="552"/>
      <c r="G149" s="552"/>
      <c r="H149" s="553"/>
      <c r="I149" s="535">
        <f>SUM(I138:I148)</f>
        <v>67966</v>
      </c>
    </row>
    <row r="150" spans="2:9" s="1" customFormat="1" ht="16.5" customHeight="1">
      <c r="B150" s="536" t="s">
        <v>75</v>
      </c>
      <c r="C150" s="537"/>
      <c r="D150" s="537"/>
      <c r="E150" s="537"/>
      <c r="F150" s="537"/>
      <c r="G150" s="537"/>
      <c r="H150" s="538"/>
      <c r="I150" s="464">
        <f>I149*0.12</f>
        <v>8155.92</v>
      </c>
    </row>
    <row r="151" spans="2:9" s="1" customFormat="1" ht="16.5" customHeight="1" thickBot="1">
      <c r="B151" s="539" t="s">
        <v>76</v>
      </c>
      <c r="C151" s="540"/>
      <c r="D151" s="540"/>
      <c r="E151" s="540"/>
      <c r="F151" s="540"/>
      <c r="G151" s="540"/>
      <c r="H151" s="540"/>
      <c r="I151" s="541">
        <f>SUM(I149:I150)</f>
        <v>76121.919999999998</v>
      </c>
    </row>
    <row r="152" spans="2:9" s="1" customFormat="1" ht="16.5" customHeight="1" thickBot="1">
      <c r="B152" s="558" t="s">
        <v>335</v>
      </c>
      <c r="C152" s="559"/>
      <c r="D152" s="559"/>
      <c r="E152" s="559"/>
      <c r="F152" s="559"/>
      <c r="G152" s="559"/>
      <c r="H152" s="559"/>
      <c r="I152" s="554">
        <f>I135+I151</f>
        <v>160071.91999999998</v>
      </c>
    </row>
    <row r="153" spans="2:9" ht="13.5" thickBot="1">
      <c r="B153" s="555"/>
      <c r="C153" s="555"/>
      <c r="D153" s="555"/>
      <c r="E153" s="555"/>
      <c r="F153" s="555"/>
      <c r="G153" s="555"/>
      <c r="H153" s="555"/>
      <c r="I153" s="555"/>
    </row>
    <row r="154" spans="2:9" s="1" customFormat="1" ht="16.5" customHeight="1" thickBot="1">
      <c r="B154" s="317" t="s">
        <v>471</v>
      </c>
      <c r="C154" s="318"/>
      <c r="D154" s="318"/>
      <c r="E154" s="318"/>
      <c r="F154" s="318"/>
      <c r="G154" s="318"/>
      <c r="H154" s="318"/>
      <c r="I154" s="70">
        <f>I152+I124+I49</f>
        <v>906195.5689999999</v>
      </c>
    </row>
  </sheetData>
  <mergeCells count="86">
    <mergeCell ref="B154:H154"/>
    <mergeCell ref="B136:I136"/>
    <mergeCell ref="C137:D137"/>
    <mergeCell ref="F137:G137"/>
    <mergeCell ref="B126:I126"/>
    <mergeCell ref="B128:I128"/>
    <mergeCell ref="C129:E129"/>
    <mergeCell ref="F129:G129"/>
    <mergeCell ref="C130:E130"/>
    <mergeCell ref="C131:E131"/>
    <mergeCell ref="B51:I51"/>
    <mergeCell ref="C148:E148"/>
    <mergeCell ref="B149:H149"/>
    <mergeCell ref="B150:H150"/>
    <mergeCell ref="B151:H151"/>
    <mergeCell ref="B152:H152"/>
    <mergeCell ref="C132:E132"/>
    <mergeCell ref="B133:H133"/>
    <mergeCell ref="B134:H134"/>
    <mergeCell ref="B135:H135"/>
    <mergeCell ref="B53:I53"/>
    <mergeCell ref="C54:E54"/>
    <mergeCell ref="F54:G54"/>
    <mergeCell ref="C55:E55"/>
    <mergeCell ref="C56:E56"/>
    <mergeCell ref="C57:E57"/>
    <mergeCell ref="C58:E58"/>
    <mergeCell ref="C59:E59"/>
    <mergeCell ref="C60:E60"/>
    <mergeCell ref="C61:E61"/>
    <mergeCell ref="C62:E62"/>
    <mergeCell ref="C63:E63"/>
    <mergeCell ref="C74:E74"/>
    <mergeCell ref="B75:H75"/>
    <mergeCell ref="C64:E64"/>
    <mergeCell ref="C65:E65"/>
    <mergeCell ref="C66:E66"/>
    <mergeCell ref="C67:E67"/>
    <mergeCell ref="C68:E68"/>
    <mergeCell ref="C69:E69"/>
    <mergeCell ref="B123:H123"/>
    <mergeCell ref="B124:H124"/>
    <mergeCell ref="B76:H76"/>
    <mergeCell ref="B77:H77"/>
    <mergeCell ref="B78:I78"/>
    <mergeCell ref="C79:D79"/>
    <mergeCell ref="F79:G79"/>
    <mergeCell ref="C120:E120"/>
    <mergeCell ref="B47:H47"/>
    <mergeCell ref="B48:H48"/>
    <mergeCell ref="B49:H49"/>
    <mergeCell ref="B121:H121"/>
    <mergeCell ref="B122:H122"/>
    <mergeCell ref="C70:E70"/>
    <mergeCell ref="C71:E71"/>
    <mergeCell ref="C72:E72"/>
    <mergeCell ref="C73:E73"/>
    <mergeCell ref="C42:D42"/>
    <mergeCell ref="C43:D43"/>
    <mergeCell ref="C44:D44"/>
    <mergeCell ref="C45:D45"/>
    <mergeCell ref="B46:H46"/>
    <mergeCell ref="B37:H37"/>
    <mergeCell ref="B38:H38"/>
    <mergeCell ref="B39:H39"/>
    <mergeCell ref="B40:I40"/>
    <mergeCell ref="B41:I41"/>
    <mergeCell ref="B23:H23"/>
    <mergeCell ref="B24:H24"/>
    <mergeCell ref="B26:I26"/>
    <mergeCell ref="B27:I27"/>
    <mergeCell ref="C28:D28"/>
    <mergeCell ref="C18:D18"/>
    <mergeCell ref="C19:D19"/>
    <mergeCell ref="C20:D20"/>
    <mergeCell ref="B21:H21"/>
    <mergeCell ref="B22:H22"/>
    <mergeCell ref="B13:H13"/>
    <mergeCell ref="B14:H14"/>
    <mergeCell ref="B15:I15"/>
    <mergeCell ref="C16:D16"/>
    <mergeCell ref="C17:D17"/>
    <mergeCell ref="B3:I3"/>
    <mergeCell ref="B4:I4"/>
    <mergeCell ref="C5:D5"/>
    <mergeCell ref="B12:H12"/>
  </mergeCells>
  <dataValidations count="1">
    <dataValidation type="whole" errorStyle="warning" allowBlank="1" showErrorMessage="1" errorTitle="Количество" error="Введите в данную ячейку число." promptTitle="Количество" sqref="B123:B124 B121 B75:C75 B77:C77 B149 B135:C135 B133:C133 B151:B152">
      <formula1>0</formula1>
      <formula2>1000000000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13"/>
  <sheetViews>
    <sheetView topLeftCell="A49" zoomScaleSheetLayoutView="40" workbookViewId="0">
      <selection activeCell="B62" sqref="B62:H62"/>
    </sheetView>
  </sheetViews>
  <sheetFormatPr defaultRowHeight="16.5" customHeight="1"/>
  <cols>
    <col min="1" max="1" width="9.140625" style="1" customWidth="1"/>
    <col min="2" max="2" width="9.42578125" style="1" bestFit="1" customWidth="1"/>
    <col min="3" max="3" width="42" style="1" customWidth="1"/>
    <col min="4" max="4" width="12.140625" style="1" customWidth="1"/>
    <col min="5" max="5" width="9.42578125" style="1" bestFit="1" customWidth="1"/>
    <col min="6" max="6" width="10.42578125" style="1" bestFit="1" customWidth="1"/>
    <col min="7" max="7" width="12.42578125" style="1" customWidth="1"/>
    <col min="8" max="8" width="13.28515625" style="1" customWidth="1"/>
    <col min="9" max="9" width="14.28515625" style="1" bestFit="1" customWidth="1"/>
    <col min="10" max="10" width="9.140625" style="1"/>
    <col min="11" max="12" width="15.85546875" style="1" customWidth="1"/>
    <col min="13" max="13" width="22" style="1" customWidth="1"/>
    <col min="14" max="16384" width="9.140625" style="1"/>
  </cols>
  <sheetData>
    <row r="1" spans="2:9" ht="16.5" customHeight="1" thickBot="1"/>
    <row r="2" spans="2:9" ht="16.5" customHeight="1" thickBot="1">
      <c r="B2" s="515" t="s">
        <v>465</v>
      </c>
      <c r="C2" s="516"/>
      <c r="D2" s="516"/>
      <c r="E2" s="516"/>
      <c r="F2" s="516"/>
      <c r="G2" s="516"/>
      <c r="H2" s="516"/>
      <c r="I2" s="517"/>
    </row>
    <row r="3" spans="2:9" ht="16.5" customHeight="1" thickBot="1">
      <c r="B3" s="30"/>
      <c r="C3" s="29"/>
      <c r="D3" s="27"/>
      <c r="E3" s="27"/>
      <c r="F3" s="27"/>
      <c r="G3" s="27"/>
      <c r="H3" s="27"/>
      <c r="I3" s="31"/>
    </row>
    <row r="4" spans="2:9" ht="16.5" customHeight="1" thickBot="1">
      <c r="B4" s="335" t="s">
        <v>271</v>
      </c>
      <c r="C4" s="336"/>
      <c r="D4" s="336"/>
      <c r="E4" s="336"/>
      <c r="F4" s="336"/>
      <c r="G4" s="336"/>
      <c r="H4" s="336"/>
      <c r="I4" s="337"/>
    </row>
    <row r="5" spans="2:9" ht="16.5" customHeight="1" thickBot="1">
      <c r="B5" s="353" t="s">
        <v>8</v>
      </c>
      <c r="C5" s="354"/>
      <c r="D5" s="354"/>
      <c r="E5" s="354"/>
      <c r="F5" s="354"/>
      <c r="G5" s="354"/>
      <c r="H5" s="354"/>
      <c r="I5" s="355"/>
    </row>
    <row r="6" spans="2:9" ht="16.5" customHeight="1" thickBot="1">
      <c r="B6" s="34" t="s">
        <v>2</v>
      </c>
      <c r="C6" s="338" t="s">
        <v>67</v>
      </c>
      <c r="D6" s="338"/>
      <c r="E6" s="2" t="s">
        <v>68</v>
      </c>
      <c r="F6" s="90" t="s">
        <v>3</v>
      </c>
      <c r="G6" s="90" t="s">
        <v>69</v>
      </c>
      <c r="H6" s="36" t="s">
        <v>70</v>
      </c>
      <c r="I6" s="37" t="s">
        <v>71</v>
      </c>
    </row>
    <row r="7" spans="2:9" ht="16.5" customHeight="1">
      <c r="B7" s="201">
        <v>1</v>
      </c>
      <c r="C7" s="202" t="s">
        <v>94</v>
      </c>
      <c r="D7" s="203"/>
      <c r="E7" s="204">
        <v>1.1000000000000001</v>
      </c>
      <c r="F7" s="204">
        <v>5.2</v>
      </c>
      <c r="G7" s="203" t="s">
        <v>13</v>
      </c>
      <c r="H7" s="205">
        <v>600</v>
      </c>
      <c r="I7" s="206">
        <f>E7*F7*H7</f>
        <v>3432.0000000000005</v>
      </c>
    </row>
    <row r="8" spans="2:9" ht="16.5" customHeight="1">
      <c r="B8" s="86">
        <f>B7+1</f>
        <v>2</v>
      </c>
      <c r="C8" s="85" t="s">
        <v>30</v>
      </c>
      <c r="D8" s="15" t="s">
        <v>95</v>
      </c>
      <c r="E8" s="87">
        <v>1.2</v>
      </c>
      <c r="F8" s="87">
        <v>52</v>
      </c>
      <c r="G8" s="15" t="s">
        <v>82</v>
      </c>
      <c r="H8" s="88">
        <v>36</v>
      </c>
      <c r="I8" s="39">
        <f>E8*F8*H8</f>
        <v>2246.4</v>
      </c>
    </row>
    <row r="9" spans="2:9" ht="16.5" customHeight="1">
      <c r="B9" s="207">
        <f>B8+1</f>
        <v>3</v>
      </c>
      <c r="C9" s="85" t="s">
        <v>272</v>
      </c>
      <c r="D9" s="15" t="s">
        <v>273</v>
      </c>
      <c r="E9" s="87">
        <v>1.2</v>
      </c>
      <c r="F9" s="87">
        <v>8</v>
      </c>
      <c r="G9" s="15" t="s">
        <v>274</v>
      </c>
      <c r="H9" s="88">
        <v>2200</v>
      </c>
      <c r="I9" s="39">
        <f>E9*F9*H9</f>
        <v>21120</v>
      </c>
    </row>
    <row r="10" spans="2:9" ht="16.5" customHeight="1">
      <c r="B10" s="207">
        <f>B9+1</f>
        <v>4</v>
      </c>
      <c r="C10" s="85" t="s">
        <v>231</v>
      </c>
      <c r="D10" s="15"/>
      <c r="E10" s="87">
        <v>1.1000000000000001</v>
      </c>
      <c r="F10" s="87">
        <v>52</v>
      </c>
      <c r="G10" s="15" t="s">
        <v>82</v>
      </c>
      <c r="H10" s="88">
        <v>16</v>
      </c>
      <c r="I10" s="39">
        <f>E10*F10*H10</f>
        <v>915.2</v>
      </c>
    </row>
    <row r="11" spans="2:9" ht="16.5" customHeight="1">
      <c r="B11" s="207">
        <f>B10+1</f>
        <v>5</v>
      </c>
      <c r="C11" s="85" t="s">
        <v>275</v>
      </c>
      <c r="D11" s="15" t="s">
        <v>276</v>
      </c>
      <c r="E11" s="87">
        <v>1.05</v>
      </c>
      <c r="F11" s="87">
        <v>8</v>
      </c>
      <c r="G11" s="15" t="s">
        <v>13</v>
      </c>
      <c r="H11" s="88">
        <v>4270</v>
      </c>
      <c r="I11" s="39">
        <f>E11*F11*H11</f>
        <v>35868</v>
      </c>
    </row>
    <row r="12" spans="2:9" ht="16.5" customHeight="1">
      <c r="B12" s="207">
        <f>B11+1</f>
        <v>6</v>
      </c>
      <c r="C12" s="85" t="s">
        <v>277</v>
      </c>
      <c r="D12" s="15" t="s">
        <v>278</v>
      </c>
      <c r="E12" s="87">
        <v>1.1000000000000001</v>
      </c>
      <c r="F12" s="87">
        <v>104</v>
      </c>
      <c r="G12" s="15" t="s">
        <v>82</v>
      </c>
      <c r="H12" s="88">
        <v>75</v>
      </c>
      <c r="I12" s="39">
        <f>E12*F12*H12</f>
        <v>8580</v>
      </c>
    </row>
    <row r="13" spans="2:9" ht="16.5" customHeight="1">
      <c r="B13" s="207">
        <f>B12+1</f>
        <v>7</v>
      </c>
      <c r="C13" s="85" t="s">
        <v>279</v>
      </c>
      <c r="D13" s="15"/>
      <c r="E13" s="87">
        <v>1.1000000000000001</v>
      </c>
      <c r="F13" s="89">
        <v>2</v>
      </c>
      <c r="G13" s="15" t="s">
        <v>13</v>
      </c>
      <c r="H13" s="88">
        <v>4270</v>
      </c>
      <c r="I13" s="39">
        <f>E13*F13*H13</f>
        <v>9394</v>
      </c>
    </row>
    <row r="14" spans="2:9" ht="16.5" customHeight="1">
      <c r="B14" s="207">
        <f>B13+1</f>
        <v>8</v>
      </c>
      <c r="C14" s="208" t="s">
        <v>280</v>
      </c>
      <c r="D14" s="15" t="s">
        <v>281</v>
      </c>
      <c r="E14" s="87">
        <v>1.05</v>
      </c>
      <c r="F14" s="89">
        <v>52</v>
      </c>
      <c r="G14" s="15" t="s">
        <v>82</v>
      </c>
      <c r="H14" s="88">
        <v>650</v>
      </c>
      <c r="I14" s="39">
        <f>E14*F14*H14</f>
        <v>35490</v>
      </c>
    </row>
    <row r="15" spans="2:9" ht="16.5" customHeight="1">
      <c r="B15" s="207">
        <v>9</v>
      </c>
      <c r="C15" s="208" t="s">
        <v>111</v>
      </c>
      <c r="D15" s="15"/>
      <c r="E15" s="87">
        <v>1</v>
      </c>
      <c r="F15" s="89">
        <v>1</v>
      </c>
      <c r="G15" s="15" t="s">
        <v>112</v>
      </c>
      <c r="H15" s="88">
        <v>10000</v>
      </c>
      <c r="I15" s="39">
        <f>E15*F15*H15</f>
        <v>10000</v>
      </c>
    </row>
    <row r="16" spans="2:9" ht="16.5" customHeight="1" thickBot="1">
      <c r="B16" s="209">
        <v>10</v>
      </c>
      <c r="C16" s="210" t="s">
        <v>4</v>
      </c>
      <c r="D16" s="211"/>
      <c r="E16" s="212">
        <v>1</v>
      </c>
      <c r="F16" s="212">
        <v>1</v>
      </c>
      <c r="G16" s="211" t="s">
        <v>72</v>
      </c>
      <c r="H16" s="213">
        <v>6000</v>
      </c>
      <c r="I16" s="104">
        <f>E16*F16*H16</f>
        <v>6000</v>
      </c>
    </row>
    <row r="17" spans="2:9" ht="16.5" customHeight="1">
      <c r="B17" s="402" t="s">
        <v>74</v>
      </c>
      <c r="C17" s="403"/>
      <c r="D17" s="403"/>
      <c r="E17" s="403"/>
      <c r="F17" s="403"/>
      <c r="G17" s="403"/>
      <c r="H17" s="404"/>
      <c r="I17" s="38">
        <f>SUM(I7:I16)</f>
        <v>133045.6</v>
      </c>
    </row>
    <row r="18" spans="2:9" ht="16.5" customHeight="1">
      <c r="B18" s="347" t="s">
        <v>75</v>
      </c>
      <c r="C18" s="348"/>
      <c r="D18" s="348"/>
      <c r="E18" s="348"/>
      <c r="F18" s="348"/>
      <c r="G18" s="348"/>
      <c r="H18" s="349"/>
      <c r="I18" s="39">
        <f>I17*0.12</f>
        <v>15965.472</v>
      </c>
    </row>
    <row r="19" spans="2:9" ht="16.5" customHeight="1" thickBot="1">
      <c r="B19" s="350" t="s">
        <v>76</v>
      </c>
      <c r="C19" s="351"/>
      <c r="D19" s="351"/>
      <c r="E19" s="351"/>
      <c r="F19" s="351"/>
      <c r="G19" s="351"/>
      <c r="H19" s="352"/>
      <c r="I19" s="40">
        <f>SUM(I17:I18)</f>
        <v>149011.07200000001</v>
      </c>
    </row>
    <row r="20" spans="2:9" ht="16.5" customHeight="1" thickBot="1">
      <c r="B20" s="353" t="s">
        <v>29</v>
      </c>
      <c r="C20" s="354"/>
      <c r="D20" s="354"/>
      <c r="E20" s="354"/>
      <c r="F20" s="354"/>
      <c r="G20" s="354"/>
      <c r="H20" s="354"/>
      <c r="I20" s="355"/>
    </row>
    <row r="21" spans="2:9" ht="16.5" customHeight="1" thickBot="1">
      <c r="B21" s="34" t="s">
        <v>2</v>
      </c>
      <c r="C21" s="386" t="s">
        <v>0</v>
      </c>
      <c r="D21" s="386"/>
      <c r="E21" s="90" t="s">
        <v>5</v>
      </c>
      <c r="F21" s="90" t="s">
        <v>282</v>
      </c>
      <c r="G21" s="90" t="s">
        <v>69</v>
      </c>
      <c r="H21" s="91" t="s">
        <v>70</v>
      </c>
      <c r="I21" s="37" t="s">
        <v>71</v>
      </c>
    </row>
    <row r="22" spans="2:9" ht="16.5" customHeight="1">
      <c r="B22" s="12">
        <v>1</v>
      </c>
      <c r="C22" s="398" t="s">
        <v>16</v>
      </c>
      <c r="D22" s="398"/>
      <c r="E22" s="92">
        <v>1.3</v>
      </c>
      <c r="F22" s="93">
        <v>26</v>
      </c>
      <c r="G22" s="24" t="s">
        <v>13</v>
      </c>
      <c r="H22" s="93">
        <v>850</v>
      </c>
      <c r="I22" s="19">
        <f>E22*F22*H22</f>
        <v>28730.000000000004</v>
      </c>
    </row>
    <row r="23" spans="2:9" ht="16.5" customHeight="1">
      <c r="B23" s="86">
        <v>2</v>
      </c>
      <c r="C23" s="396" t="s">
        <v>283</v>
      </c>
      <c r="D23" s="396"/>
      <c r="E23" s="87">
        <v>1</v>
      </c>
      <c r="F23" s="87">
        <v>52</v>
      </c>
      <c r="G23" s="15" t="s">
        <v>82</v>
      </c>
      <c r="H23" s="87">
        <v>200</v>
      </c>
      <c r="I23" s="5">
        <f>E23*F23*H23</f>
        <v>10400</v>
      </c>
    </row>
    <row r="24" spans="2:9" ht="16.5" customHeight="1">
      <c r="B24" s="86">
        <v>3</v>
      </c>
      <c r="C24" s="396" t="s">
        <v>15</v>
      </c>
      <c r="D24" s="396"/>
      <c r="E24" s="87">
        <v>1</v>
      </c>
      <c r="F24" s="87">
        <v>52</v>
      </c>
      <c r="G24" s="15" t="s">
        <v>82</v>
      </c>
      <c r="H24" s="87">
        <v>610</v>
      </c>
      <c r="I24" s="5">
        <f>E24*F24*H24</f>
        <v>31720</v>
      </c>
    </row>
    <row r="25" spans="2:9" ht="16.5" customHeight="1" thickBot="1">
      <c r="B25" s="94">
        <v>4</v>
      </c>
      <c r="C25" s="397" t="s">
        <v>114</v>
      </c>
      <c r="D25" s="397"/>
      <c r="E25" s="95">
        <v>1</v>
      </c>
      <c r="F25" s="95">
        <v>52</v>
      </c>
      <c r="G25" s="96" t="s">
        <v>82</v>
      </c>
      <c r="H25" s="95">
        <v>900</v>
      </c>
      <c r="I25" s="49">
        <f>E25*F25*H25</f>
        <v>46800</v>
      </c>
    </row>
    <row r="26" spans="2:9" ht="16.5" customHeight="1">
      <c r="B26" s="309" t="s">
        <v>77</v>
      </c>
      <c r="C26" s="310"/>
      <c r="D26" s="310"/>
      <c r="E26" s="310"/>
      <c r="F26" s="310"/>
      <c r="G26" s="310"/>
      <c r="H26" s="310"/>
      <c r="I26" s="42">
        <f>SUM(I22:I25)</f>
        <v>117650</v>
      </c>
    </row>
    <row r="27" spans="2:9" ht="16.5" customHeight="1">
      <c r="B27" s="311" t="s">
        <v>78</v>
      </c>
      <c r="C27" s="312"/>
      <c r="D27" s="312"/>
      <c r="E27" s="312"/>
      <c r="F27" s="312"/>
      <c r="G27" s="312"/>
      <c r="H27" s="312"/>
      <c r="I27" s="39">
        <f>I26*0.15</f>
        <v>17647.5</v>
      </c>
    </row>
    <row r="28" spans="2:9" ht="16.5" customHeight="1" thickBot="1">
      <c r="B28" s="313" t="s">
        <v>76</v>
      </c>
      <c r="C28" s="314"/>
      <c r="D28" s="314"/>
      <c r="E28" s="314"/>
      <c r="F28" s="314"/>
      <c r="G28" s="314"/>
      <c r="H28" s="314"/>
      <c r="I28" s="41">
        <f>SUM(I26:I27)</f>
        <v>135297.5</v>
      </c>
    </row>
    <row r="29" spans="2:9" ht="16.5" customHeight="1" thickBot="1">
      <c r="B29" s="315" t="s">
        <v>284</v>
      </c>
      <c r="C29" s="316"/>
      <c r="D29" s="316"/>
      <c r="E29" s="316"/>
      <c r="F29" s="316"/>
      <c r="G29" s="316"/>
      <c r="H29" s="316"/>
      <c r="I29" s="43">
        <f>I19+I28</f>
        <v>284308.57200000004</v>
      </c>
    </row>
    <row r="30" spans="2:9" ht="16.5" customHeight="1" thickBot="1">
      <c r="B30" s="27"/>
      <c r="C30" s="29"/>
      <c r="D30" s="27"/>
      <c r="E30" s="27"/>
      <c r="F30" s="27"/>
      <c r="G30" s="27"/>
      <c r="H30" s="27"/>
      <c r="I30" s="31"/>
    </row>
    <row r="31" spans="2:9" ht="16.5" customHeight="1" thickBot="1">
      <c r="B31" s="399" t="s">
        <v>285</v>
      </c>
      <c r="C31" s="400"/>
      <c r="D31" s="400"/>
      <c r="E31" s="400"/>
      <c r="F31" s="400"/>
      <c r="G31" s="400"/>
      <c r="H31" s="400"/>
      <c r="I31" s="401"/>
    </row>
    <row r="32" spans="2:9" ht="16.5" customHeight="1" thickBot="1">
      <c r="B32" s="392" t="s">
        <v>8</v>
      </c>
      <c r="C32" s="393"/>
      <c r="D32" s="393"/>
      <c r="E32" s="393"/>
      <c r="F32" s="393"/>
      <c r="G32" s="393"/>
      <c r="H32" s="393"/>
      <c r="I32" s="394"/>
    </row>
    <row r="33" spans="2:9" ht="16.5" customHeight="1" thickBot="1">
      <c r="B33" s="34" t="s">
        <v>2</v>
      </c>
      <c r="C33" s="338" t="s">
        <v>67</v>
      </c>
      <c r="D33" s="338"/>
      <c r="E33" s="2" t="s">
        <v>68</v>
      </c>
      <c r="F33" s="90" t="s">
        <v>3</v>
      </c>
      <c r="G33" s="90" t="s">
        <v>69</v>
      </c>
      <c r="H33" s="36" t="s">
        <v>70</v>
      </c>
      <c r="I33" s="37" t="s">
        <v>71</v>
      </c>
    </row>
    <row r="34" spans="2:9" ht="16.5" customHeight="1">
      <c r="B34" s="214">
        <v>1</v>
      </c>
      <c r="C34" s="98" t="s">
        <v>94</v>
      </c>
      <c r="D34" s="24"/>
      <c r="E34" s="99">
        <v>1.1000000000000001</v>
      </c>
      <c r="F34" s="215">
        <v>15</v>
      </c>
      <c r="G34" s="24" t="s">
        <v>13</v>
      </c>
      <c r="H34" s="93">
        <v>600</v>
      </c>
      <c r="I34" s="38">
        <f>E34*F34*H34</f>
        <v>9900</v>
      </c>
    </row>
    <row r="35" spans="2:9" ht="16.5" customHeight="1">
      <c r="B35" s="86">
        <f>B34+1</f>
        <v>2</v>
      </c>
      <c r="C35" s="100" t="s">
        <v>30</v>
      </c>
      <c r="D35" s="15" t="s">
        <v>286</v>
      </c>
      <c r="E35" s="101">
        <v>1.2</v>
      </c>
      <c r="F35" s="101">
        <v>149</v>
      </c>
      <c r="G35" s="15" t="s">
        <v>82</v>
      </c>
      <c r="H35" s="87">
        <v>36</v>
      </c>
      <c r="I35" s="39">
        <f>E35*F35*H35</f>
        <v>6436.7999999999993</v>
      </c>
    </row>
    <row r="36" spans="2:9" ht="16.5" customHeight="1">
      <c r="B36" s="86">
        <f>B35+1</f>
        <v>3</v>
      </c>
      <c r="C36" s="100" t="s">
        <v>106</v>
      </c>
      <c r="D36" s="15" t="s">
        <v>19</v>
      </c>
      <c r="E36" s="101">
        <v>1.2</v>
      </c>
      <c r="F36" s="101">
        <v>22.5</v>
      </c>
      <c r="G36" s="15" t="s">
        <v>13</v>
      </c>
      <c r="H36" s="87">
        <v>2200</v>
      </c>
      <c r="I36" s="39">
        <f>E36*F36*H36</f>
        <v>59400</v>
      </c>
    </row>
    <row r="37" spans="2:9" ht="16.5" customHeight="1">
      <c r="B37" s="86">
        <v>4</v>
      </c>
      <c r="C37" s="216" t="s">
        <v>31</v>
      </c>
      <c r="D37" s="15" t="s">
        <v>107</v>
      </c>
      <c r="E37" s="101">
        <v>1.1000000000000001</v>
      </c>
      <c r="F37" s="101">
        <v>149</v>
      </c>
      <c r="G37" s="15" t="s">
        <v>82</v>
      </c>
      <c r="H37" s="87">
        <v>115</v>
      </c>
      <c r="I37" s="39">
        <f>E37*F37*H37</f>
        <v>18848.5</v>
      </c>
    </row>
    <row r="38" spans="2:9" ht="16.5" customHeight="1">
      <c r="B38" s="86">
        <v>5</v>
      </c>
      <c r="C38" s="216" t="s">
        <v>108</v>
      </c>
      <c r="D38" s="15"/>
      <c r="E38" s="101">
        <v>1.1000000000000001</v>
      </c>
      <c r="F38" s="101">
        <v>9</v>
      </c>
      <c r="G38" s="15" t="s">
        <v>13</v>
      </c>
      <c r="H38" s="87">
        <v>4270</v>
      </c>
      <c r="I38" s="39">
        <f>E38*F38*H38</f>
        <v>42273</v>
      </c>
    </row>
    <row r="39" spans="2:9" ht="16.5" customHeight="1">
      <c r="B39" s="86">
        <v>6</v>
      </c>
      <c r="C39" s="216" t="s">
        <v>109</v>
      </c>
      <c r="D39" s="217" t="s">
        <v>110</v>
      </c>
      <c r="E39" s="101">
        <v>1.05</v>
      </c>
      <c r="F39" s="218">
        <v>149</v>
      </c>
      <c r="G39" s="15" t="s">
        <v>82</v>
      </c>
      <c r="H39" s="88">
        <v>650</v>
      </c>
      <c r="I39" s="39">
        <f>E39*F39*H39</f>
        <v>101692.50000000001</v>
      </c>
    </row>
    <row r="40" spans="2:9" ht="16.5" customHeight="1">
      <c r="B40" s="86">
        <v>7</v>
      </c>
      <c r="C40" s="216" t="s">
        <v>111</v>
      </c>
      <c r="D40" s="217"/>
      <c r="E40" s="101">
        <v>1</v>
      </c>
      <c r="F40" s="218">
        <v>3</v>
      </c>
      <c r="G40" s="102" t="s">
        <v>112</v>
      </c>
      <c r="H40" s="88">
        <v>10000</v>
      </c>
      <c r="I40" s="39">
        <f>E40*F40*H40</f>
        <v>30000</v>
      </c>
    </row>
    <row r="41" spans="2:9" ht="16.5" customHeight="1" thickBot="1">
      <c r="B41" s="94">
        <v>8</v>
      </c>
      <c r="C41" s="103" t="s">
        <v>4</v>
      </c>
      <c r="D41" s="96"/>
      <c r="E41" s="95">
        <v>1</v>
      </c>
      <c r="F41" s="95">
        <v>1</v>
      </c>
      <c r="G41" s="96" t="s">
        <v>72</v>
      </c>
      <c r="H41" s="95">
        <v>15000</v>
      </c>
      <c r="I41" s="104">
        <f>E41*F41*H41</f>
        <v>15000</v>
      </c>
    </row>
    <row r="42" spans="2:9" ht="16.5" customHeight="1">
      <c r="B42" s="309" t="s">
        <v>74</v>
      </c>
      <c r="C42" s="310"/>
      <c r="D42" s="310"/>
      <c r="E42" s="310"/>
      <c r="F42" s="310"/>
      <c r="G42" s="310"/>
      <c r="H42" s="310"/>
      <c r="I42" s="42">
        <f>SUM(I34:I41)</f>
        <v>283550.8</v>
      </c>
    </row>
    <row r="43" spans="2:9" ht="16.5" customHeight="1">
      <c r="B43" s="339" t="s">
        <v>75</v>
      </c>
      <c r="C43" s="340"/>
      <c r="D43" s="340"/>
      <c r="E43" s="340"/>
      <c r="F43" s="340"/>
      <c r="G43" s="340"/>
      <c r="H43" s="340"/>
      <c r="I43" s="39">
        <f>I42*0.12</f>
        <v>34026.095999999998</v>
      </c>
    </row>
    <row r="44" spans="2:9" ht="16.5" customHeight="1" thickBot="1">
      <c r="B44" s="350" t="s">
        <v>76</v>
      </c>
      <c r="C44" s="351"/>
      <c r="D44" s="351"/>
      <c r="E44" s="351"/>
      <c r="F44" s="351"/>
      <c r="G44" s="351"/>
      <c r="H44" s="352"/>
      <c r="I44" s="40">
        <f>SUM(I42:I43)</f>
        <v>317576.89600000001</v>
      </c>
    </row>
    <row r="45" spans="2:9" ht="16.5" customHeight="1" thickBot="1">
      <c r="B45" s="335" t="s">
        <v>29</v>
      </c>
      <c r="C45" s="336"/>
      <c r="D45" s="336"/>
      <c r="E45" s="336"/>
      <c r="F45" s="336"/>
      <c r="G45" s="336"/>
      <c r="H45" s="336"/>
      <c r="I45" s="337"/>
    </row>
    <row r="46" spans="2:9" ht="16.5" customHeight="1" thickBot="1">
      <c r="B46" s="34" t="s">
        <v>2</v>
      </c>
      <c r="C46" s="386" t="s">
        <v>0</v>
      </c>
      <c r="D46" s="386"/>
      <c r="E46" s="90" t="s">
        <v>5</v>
      </c>
      <c r="F46" s="90" t="s">
        <v>282</v>
      </c>
      <c r="G46" s="90" t="s">
        <v>69</v>
      </c>
      <c r="H46" s="91" t="s">
        <v>70</v>
      </c>
      <c r="I46" s="37" t="s">
        <v>71</v>
      </c>
    </row>
    <row r="47" spans="2:9" ht="16.5" customHeight="1">
      <c r="B47" s="12">
        <v>1</v>
      </c>
      <c r="C47" s="398" t="s">
        <v>16</v>
      </c>
      <c r="D47" s="398"/>
      <c r="E47" s="92">
        <v>1.3</v>
      </c>
      <c r="F47" s="93">
        <v>37.5</v>
      </c>
      <c r="G47" s="24" t="s">
        <v>13</v>
      </c>
      <c r="H47" s="219">
        <v>850</v>
      </c>
      <c r="I47" s="38">
        <f>E47*F47*H47</f>
        <v>41437.5</v>
      </c>
    </row>
    <row r="48" spans="2:9" ht="16.5" customHeight="1">
      <c r="B48" s="86">
        <v>2</v>
      </c>
      <c r="C48" s="396" t="s">
        <v>287</v>
      </c>
      <c r="D48" s="396"/>
      <c r="E48" s="87">
        <v>1</v>
      </c>
      <c r="F48" s="87">
        <v>149</v>
      </c>
      <c r="G48" s="15" t="s">
        <v>82</v>
      </c>
      <c r="H48" s="88">
        <v>200</v>
      </c>
      <c r="I48" s="39">
        <f>E48*F48*H48</f>
        <v>29800</v>
      </c>
    </row>
    <row r="49" spans="2:9" ht="16.5" customHeight="1" thickBot="1">
      <c r="B49" s="94">
        <v>3</v>
      </c>
      <c r="C49" s="397" t="s">
        <v>114</v>
      </c>
      <c r="D49" s="397"/>
      <c r="E49" s="220">
        <v>1</v>
      </c>
      <c r="F49" s="95">
        <v>149</v>
      </c>
      <c r="G49" s="96" t="s">
        <v>82</v>
      </c>
      <c r="H49" s="221">
        <v>800</v>
      </c>
      <c r="I49" s="104">
        <f>E49*F49*H49</f>
        <v>119200</v>
      </c>
    </row>
    <row r="50" spans="2:9" ht="16.5" customHeight="1">
      <c r="B50" s="309" t="s">
        <v>77</v>
      </c>
      <c r="C50" s="310"/>
      <c r="D50" s="310"/>
      <c r="E50" s="310"/>
      <c r="F50" s="310"/>
      <c r="G50" s="310"/>
      <c r="H50" s="310"/>
      <c r="I50" s="42">
        <f>SUM(I47:I49)</f>
        <v>190437.5</v>
      </c>
    </row>
    <row r="51" spans="2:9" ht="16.5" customHeight="1">
      <c r="B51" s="339" t="s">
        <v>78</v>
      </c>
      <c r="C51" s="340"/>
      <c r="D51" s="340"/>
      <c r="E51" s="340"/>
      <c r="F51" s="340"/>
      <c r="G51" s="340"/>
      <c r="H51" s="340"/>
      <c r="I51" s="39">
        <f>I50*0.15</f>
        <v>28565.625</v>
      </c>
    </row>
    <row r="52" spans="2:9" ht="16.5" customHeight="1" thickBot="1">
      <c r="B52" s="350" t="s">
        <v>76</v>
      </c>
      <c r="C52" s="351"/>
      <c r="D52" s="351"/>
      <c r="E52" s="351"/>
      <c r="F52" s="351"/>
      <c r="G52" s="351"/>
      <c r="H52" s="352"/>
      <c r="I52" s="40">
        <f>SUM(I50:I51)</f>
        <v>219003.125</v>
      </c>
    </row>
    <row r="53" spans="2:9" ht="16.5" customHeight="1" thickBot="1">
      <c r="B53" s="315" t="s">
        <v>288</v>
      </c>
      <c r="C53" s="316"/>
      <c r="D53" s="316"/>
      <c r="E53" s="316"/>
      <c r="F53" s="316"/>
      <c r="G53" s="316"/>
      <c r="H53" s="316"/>
      <c r="I53" s="43">
        <f>I44+I52</f>
        <v>536580.02099999995</v>
      </c>
    </row>
    <row r="54" spans="2:9" ht="16.5" customHeight="1">
      <c r="B54" s="28"/>
      <c r="C54" s="28"/>
      <c r="D54" s="28"/>
      <c r="E54" s="28"/>
      <c r="F54" s="28"/>
      <c r="G54" s="28"/>
      <c r="H54" s="28"/>
      <c r="I54" s="28"/>
    </row>
    <row r="55" spans="2:9" ht="16.5" customHeight="1" thickBot="1">
      <c r="B55" s="76"/>
      <c r="C55" s="72"/>
      <c r="D55" s="72"/>
      <c r="E55" s="72"/>
      <c r="F55" s="72"/>
      <c r="G55" s="72"/>
      <c r="H55" s="73"/>
      <c r="I55" s="73"/>
    </row>
    <row r="56" spans="2:9" ht="16.5" customHeight="1" thickBot="1">
      <c r="B56" s="389" t="s">
        <v>313</v>
      </c>
      <c r="C56" s="390"/>
      <c r="D56" s="390"/>
      <c r="E56" s="390"/>
      <c r="F56" s="390"/>
      <c r="G56" s="390"/>
      <c r="H56" s="390"/>
      <c r="I56" s="391"/>
    </row>
    <row r="57" spans="2:9" ht="16.5" customHeight="1" thickBot="1">
      <c r="B57" s="392" t="s">
        <v>8</v>
      </c>
      <c r="C57" s="393"/>
      <c r="D57" s="393"/>
      <c r="E57" s="393"/>
      <c r="F57" s="393"/>
      <c r="G57" s="393"/>
      <c r="H57" s="393"/>
      <c r="I57" s="394"/>
    </row>
    <row r="58" spans="2:9" ht="16.5" customHeight="1" thickBot="1">
      <c r="B58" s="34" t="s">
        <v>2</v>
      </c>
      <c r="C58" s="338" t="s">
        <v>67</v>
      </c>
      <c r="D58" s="338"/>
      <c r="E58" s="2" t="s">
        <v>68</v>
      </c>
      <c r="F58" s="90" t="s">
        <v>3</v>
      </c>
      <c r="G58" s="90" t="s">
        <v>69</v>
      </c>
      <c r="H58" s="36" t="s">
        <v>70</v>
      </c>
      <c r="I58" s="37" t="s">
        <v>71</v>
      </c>
    </row>
    <row r="59" spans="2:9" ht="16.5" customHeight="1">
      <c r="B59" s="12">
        <v>1</v>
      </c>
      <c r="C59" s="238" t="s">
        <v>17</v>
      </c>
      <c r="D59" s="238"/>
      <c r="E59" s="99">
        <v>1.1000000000000001</v>
      </c>
      <c r="F59" s="93">
        <v>3</v>
      </c>
      <c r="G59" s="60" t="s">
        <v>314</v>
      </c>
      <c r="H59" s="219">
        <v>600</v>
      </c>
      <c r="I59" s="38">
        <f>E59*F59*H59</f>
        <v>1980.0000000000002</v>
      </c>
    </row>
    <row r="60" spans="2:9" ht="16.5" customHeight="1">
      <c r="B60" s="9">
        <v>2</v>
      </c>
      <c r="C60" s="85" t="s">
        <v>315</v>
      </c>
      <c r="D60" s="15" t="s">
        <v>316</v>
      </c>
      <c r="E60" s="101">
        <v>1.1000000000000001</v>
      </c>
      <c r="F60" s="87">
        <v>15</v>
      </c>
      <c r="G60" s="101" t="s">
        <v>303</v>
      </c>
      <c r="H60" s="88">
        <v>1500</v>
      </c>
      <c r="I60" s="39">
        <f>E60*F60*H60</f>
        <v>24750</v>
      </c>
    </row>
    <row r="61" spans="2:9" ht="16.5" customHeight="1" thickBot="1">
      <c r="B61" s="44">
        <v>3</v>
      </c>
      <c r="C61" s="228" t="s">
        <v>317</v>
      </c>
      <c r="D61" s="228"/>
      <c r="E61" s="220">
        <v>1</v>
      </c>
      <c r="F61" s="95">
        <v>1</v>
      </c>
      <c r="G61" s="65" t="s">
        <v>72</v>
      </c>
      <c r="H61" s="221">
        <v>5000</v>
      </c>
      <c r="I61" s="104">
        <f>E61*F61*H61</f>
        <v>5000</v>
      </c>
    </row>
    <row r="62" spans="2:9" ht="16.5" customHeight="1">
      <c r="B62" s="309" t="s">
        <v>139</v>
      </c>
      <c r="C62" s="310"/>
      <c r="D62" s="310"/>
      <c r="E62" s="310"/>
      <c r="F62" s="310"/>
      <c r="G62" s="310"/>
      <c r="H62" s="310"/>
      <c r="I62" s="42">
        <f>SUM(I59:I61)</f>
        <v>31730</v>
      </c>
    </row>
    <row r="63" spans="2:9" ht="16.5" customHeight="1">
      <c r="B63" s="339" t="s">
        <v>75</v>
      </c>
      <c r="C63" s="340"/>
      <c r="D63" s="340"/>
      <c r="E63" s="340"/>
      <c r="F63" s="340"/>
      <c r="G63" s="340"/>
      <c r="H63" s="340"/>
      <c r="I63" s="39">
        <f>I62*0.12</f>
        <v>3807.6</v>
      </c>
    </row>
    <row r="64" spans="2:9" ht="16.5" customHeight="1" thickBot="1">
      <c r="B64" s="379" t="s">
        <v>76</v>
      </c>
      <c r="C64" s="380"/>
      <c r="D64" s="380"/>
      <c r="E64" s="380"/>
      <c r="F64" s="380"/>
      <c r="G64" s="380"/>
      <c r="H64" s="381"/>
      <c r="I64" s="41">
        <f>SUM(I62:I63)</f>
        <v>35537.599999999999</v>
      </c>
    </row>
    <row r="65" spans="2:9" ht="16.5" customHeight="1" thickBot="1">
      <c r="B65" s="353" t="s">
        <v>29</v>
      </c>
      <c r="C65" s="354"/>
      <c r="D65" s="354"/>
      <c r="E65" s="354"/>
      <c r="F65" s="354"/>
      <c r="G65" s="354"/>
      <c r="H65" s="354"/>
      <c r="I65" s="355"/>
    </row>
    <row r="66" spans="2:9" ht="16.5" customHeight="1" thickBot="1">
      <c r="B66" s="34" t="s">
        <v>2</v>
      </c>
      <c r="C66" s="386" t="s">
        <v>0</v>
      </c>
      <c r="D66" s="386"/>
      <c r="E66" s="90" t="s">
        <v>5</v>
      </c>
      <c r="F66" s="90" t="s">
        <v>282</v>
      </c>
      <c r="G66" s="90" t="s">
        <v>69</v>
      </c>
      <c r="H66" s="91" t="s">
        <v>70</v>
      </c>
      <c r="I66" s="37" t="s">
        <v>71</v>
      </c>
    </row>
    <row r="67" spans="2:9" ht="16.5" customHeight="1">
      <c r="B67" s="229">
        <v>1</v>
      </c>
      <c r="C67" s="387" t="s">
        <v>14</v>
      </c>
      <c r="D67" s="387"/>
      <c r="E67" s="230">
        <v>1</v>
      </c>
      <c r="F67" s="230">
        <v>15</v>
      </c>
      <c r="G67" s="99" t="s">
        <v>303</v>
      </c>
      <c r="H67" s="99">
        <v>200</v>
      </c>
      <c r="I67" s="38">
        <f>E67*F67*H67</f>
        <v>3000</v>
      </c>
    </row>
    <row r="68" spans="2:9" ht="16.5" customHeight="1" thickBot="1">
      <c r="B68" s="239">
        <v>2</v>
      </c>
      <c r="C68" s="388" t="s">
        <v>318</v>
      </c>
      <c r="D68" s="388"/>
      <c r="E68" s="240">
        <v>1</v>
      </c>
      <c r="F68" s="240">
        <v>15</v>
      </c>
      <c r="G68" s="220" t="s">
        <v>303</v>
      </c>
      <c r="H68" s="241">
        <v>700</v>
      </c>
      <c r="I68" s="242">
        <f>E68*F68*H68</f>
        <v>10500</v>
      </c>
    </row>
    <row r="69" spans="2:9" ht="16.5" customHeight="1">
      <c r="B69" s="309" t="s">
        <v>77</v>
      </c>
      <c r="C69" s="310"/>
      <c r="D69" s="310"/>
      <c r="E69" s="310"/>
      <c r="F69" s="310"/>
      <c r="G69" s="310"/>
      <c r="H69" s="310"/>
      <c r="I69" s="42">
        <f>SUM(I67:I68)</f>
        <v>13500</v>
      </c>
    </row>
    <row r="70" spans="2:9" ht="16.5" customHeight="1">
      <c r="B70" s="339" t="s">
        <v>78</v>
      </c>
      <c r="C70" s="340"/>
      <c r="D70" s="340"/>
      <c r="E70" s="340"/>
      <c r="F70" s="340"/>
      <c r="G70" s="340"/>
      <c r="H70" s="340"/>
      <c r="I70" s="39">
        <f>I69*0.15</f>
        <v>2025</v>
      </c>
    </row>
    <row r="71" spans="2:9" ht="16.5" customHeight="1" thickBot="1">
      <c r="B71" s="379" t="s">
        <v>76</v>
      </c>
      <c r="C71" s="380"/>
      <c r="D71" s="380"/>
      <c r="E71" s="380"/>
      <c r="F71" s="380"/>
      <c r="G71" s="380"/>
      <c r="H71" s="381"/>
      <c r="I71" s="237">
        <f>SUM(I69:I70)</f>
        <v>15525</v>
      </c>
    </row>
    <row r="72" spans="2:9" ht="16.5" customHeight="1" thickBot="1">
      <c r="B72" s="315" t="s">
        <v>319</v>
      </c>
      <c r="C72" s="316"/>
      <c r="D72" s="316"/>
      <c r="E72" s="316"/>
      <c r="F72" s="316"/>
      <c r="G72" s="316"/>
      <c r="H72" s="316"/>
      <c r="I72" s="43">
        <f>I64+I71</f>
        <v>51062.6</v>
      </c>
    </row>
    <row r="73" spans="2:9" ht="16.5" customHeight="1" thickBot="1">
      <c r="B73" s="76"/>
      <c r="C73" s="72"/>
      <c r="D73" s="72"/>
      <c r="E73" s="72"/>
      <c r="F73" s="72"/>
      <c r="G73" s="72"/>
      <c r="H73" s="73"/>
      <c r="I73" s="73"/>
    </row>
    <row r="74" spans="2:9" ht="16.5" customHeight="1" thickBot="1">
      <c r="B74" s="317" t="s">
        <v>320</v>
      </c>
      <c r="C74" s="318"/>
      <c r="D74" s="318"/>
      <c r="E74" s="318"/>
      <c r="F74" s="318"/>
      <c r="G74" s="318"/>
      <c r="H74" s="318"/>
      <c r="I74" s="70">
        <f>I29+I53+I72</f>
        <v>871951.19299999997</v>
      </c>
    </row>
    <row r="75" spans="2:9" ht="16.5" customHeight="1">
      <c r="B75" s="76"/>
      <c r="C75" s="72"/>
      <c r="D75" s="72"/>
      <c r="E75" s="72"/>
      <c r="F75" s="72"/>
      <c r="G75" s="72"/>
      <c r="H75" s="73"/>
      <c r="I75" s="73"/>
    </row>
    <row r="103" spans="2:9" ht="16.5" customHeight="1" thickBot="1"/>
    <row r="104" spans="2:9" ht="16.5" customHeight="1" thickBot="1">
      <c r="B104" s="341" t="s">
        <v>467</v>
      </c>
      <c r="C104" s="342"/>
      <c r="D104" s="342"/>
      <c r="E104" s="342"/>
      <c r="F104" s="342"/>
      <c r="G104" s="342"/>
      <c r="H104" s="342"/>
      <c r="I104" s="343"/>
    </row>
    <row r="105" spans="2:9" ht="16.5" customHeight="1" thickBot="1">
      <c r="B105" s="30"/>
      <c r="C105" s="29"/>
      <c r="D105" s="27"/>
      <c r="E105" s="27"/>
      <c r="F105" s="27"/>
      <c r="G105" s="27"/>
      <c r="H105" s="27"/>
      <c r="I105" s="31"/>
    </row>
    <row r="106" spans="2:9" ht="16.5" customHeight="1" thickBot="1">
      <c r="B106" s="353" t="s">
        <v>8</v>
      </c>
      <c r="C106" s="354"/>
      <c r="D106" s="354"/>
      <c r="E106" s="354"/>
      <c r="F106" s="354"/>
      <c r="G106" s="354"/>
      <c r="H106" s="354"/>
      <c r="I106" s="355"/>
    </row>
    <row r="107" spans="2:9" ht="16.5" customHeight="1" thickBot="1">
      <c r="B107" s="56" t="s">
        <v>2</v>
      </c>
      <c r="C107" s="357" t="s">
        <v>67</v>
      </c>
      <c r="D107" s="357"/>
      <c r="E107" s="118" t="s">
        <v>68</v>
      </c>
      <c r="F107" s="255" t="s">
        <v>3</v>
      </c>
      <c r="G107" s="255" t="s">
        <v>69</v>
      </c>
      <c r="H107" s="58" t="s">
        <v>70</v>
      </c>
      <c r="I107" s="59" t="s">
        <v>71</v>
      </c>
    </row>
    <row r="108" spans="2:9" ht="16.5" customHeight="1">
      <c r="B108" s="246">
        <v>1</v>
      </c>
      <c r="C108" s="323" t="s">
        <v>336</v>
      </c>
      <c r="D108" s="323"/>
      <c r="E108" s="93">
        <v>1</v>
      </c>
      <c r="F108" s="247">
        <v>10</v>
      </c>
      <c r="G108" s="248" t="s">
        <v>337</v>
      </c>
      <c r="H108" s="247">
        <v>1450</v>
      </c>
      <c r="I108" s="38">
        <f>E108*F108*H108</f>
        <v>14500</v>
      </c>
    </row>
    <row r="109" spans="2:9" ht="16.5" customHeight="1">
      <c r="B109" s="86">
        <f>B108+1</f>
        <v>2</v>
      </c>
      <c r="C109" s="328" t="s">
        <v>338</v>
      </c>
      <c r="D109" s="328"/>
      <c r="E109" s="87">
        <v>1</v>
      </c>
      <c r="F109" s="249">
        <v>160</v>
      </c>
      <c r="G109" s="250" t="s">
        <v>1</v>
      </c>
      <c r="H109" s="249">
        <v>25</v>
      </c>
      <c r="I109" s="39">
        <f t="shared" ref="I109:I113" si="0">E109*F109*H109</f>
        <v>4000</v>
      </c>
    </row>
    <row r="110" spans="2:9" ht="16.5" customHeight="1">
      <c r="B110" s="86">
        <f>B109+1</f>
        <v>3</v>
      </c>
      <c r="C110" s="328" t="s">
        <v>339</v>
      </c>
      <c r="D110" s="328"/>
      <c r="E110" s="87">
        <v>1.2</v>
      </c>
      <c r="F110" s="251">
        <v>7</v>
      </c>
      <c r="G110" s="250" t="s">
        <v>82</v>
      </c>
      <c r="H110" s="251">
        <v>55</v>
      </c>
      <c r="I110" s="39">
        <f t="shared" si="0"/>
        <v>462</v>
      </c>
    </row>
    <row r="111" spans="2:9" ht="16.5" customHeight="1">
      <c r="B111" s="86">
        <f>B110+1</f>
        <v>4</v>
      </c>
      <c r="C111" s="328" t="s">
        <v>340</v>
      </c>
      <c r="D111" s="328"/>
      <c r="E111" s="87">
        <v>1</v>
      </c>
      <c r="F111" s="251">
        <v>16</v>
      </c>
      <c r="G111" s="250" t="s">
        <v>1</v>
      </c>
      <c r="H111" s="251">
        <v>35</v>
      </c>
      <c r="I111" s="39">
        <f t="shared" si="0"/>
        <v>560</v>
      </c>
    </row>
    <row r="112" spans="2:9" ht="16.5" customHeight="1">
      <c r="B112" s="86">
        <f>B111+1</f>
        <v>5</v>
      </c>
      <c r="C112" s="328" t="s">
        <v>341</v>
      </c>
      <c r="D112" s="328"/>
      <c r="E112" s="87">
        <v>1</v>
      </c>
      <c r="F112" s="251">
        <v>40</v>
      </c>
      <c r="G112" s="252" t="s">
        <v>10</v>
      </c>
      <c r="H112" s="251">
        <v>85</v>
      </c>
      <c r="I112" s="39">
        <f t="shared" si="0"/>
        <v>3400</v>
      </c>
    </row>
    <row r="113" spans="2:9" ht="16.5" customHeight="1" thickBot="1">
      <c r="B113" s="94">
        <f>B112+1</f>
        <v>6</v>
      </c>
      <c r="C113" s="329" t="s">
        <v>342</v>
      </c>
      <c r="D113" s="329"/>
      <c r="E113" s="95">
        <v>1</v>
      </c>
      <c r="F113" s="253">
        <v>140</v>
      </c>
      <c r="G113" s="254" t="s">
        <v>10</v>
      </c>
      <c r="H113" s="253">
        <v>40</v>
      </c>
      <c r="I113" s="104">
        <f t="shared" si="0"/>
        <v>5600</v>
      </c>
    </row>
    <row r="114" spans="2:9" ht="16.5" customHeight="1">
      <c r="B114" s="309" t="s">
        <v>74</v>
      </c>
      <c r="C114" s="310"/>
      <c r="D114" s="310"/>
      <c r="E114" s="310"/>
      <c r="F114" s="310"/>
      <c r="G114" s="310"/>
      <c r="H114" s="356"/>
      <c r="I114" s="42">
        <f>SUM(I108:I113)</f>
        <v>28522</v>
      </c>
    </row>
    <row r="115" spans="2:9" ht="16.5" customHeight="1">
      <c r="B115" s="347" t="s">
        <v>75</v>
      </c>
      <c r="C115" s="348"/>
      <c r="D115" s="348"/>
      <c r="E115" s="348"/>
      <c r="F115" s="348"/>
      <c r="G115" s="348"/>
      <c r="H115" s="349"/>
      <c r="I115" s="39">
        <f>I114*0.12</f>
        <v>3422.64</v>
      </c>
    </row>
    <row r="116" spans="2:9" ht="16.5" customHeight="1" thickBot="1">
      <c r="B116" s="350" t="s">
        <v>76</v>
      </c>
      <c r="C116" s="351"/>
      <c r="D116" s="351"/>
      <c r="E116" s="351"/>
      <c r="F116" s="351"/>
      <c r="G116" s="351"/>
      <c r="H116" s="352"/>
      <c r="I116" s="40">
        <f>SUM(I114:I115)</f>
        <v>31944.639999999999</v>
      </c>
    </row>
    <row r="117" spans="2:9" ht="16.5" customHeight="1" thickBot="1">
      <c r="B117" s="353" t="s">
        <v>29</v>
      </c>
      <c r="C117" s="354"/>
      <c r="D117" s="354"/>
      <c r="E117" s="354"/>
      <c r="F117" s="354"/>
      <c r="G117" s="354"/>
      <c r="H117" s="354"/>
      <c r="I117" s="355"/>
    </row>
    <row r="118" spans="2:9" ht="16.5" customHeight="1" thickBot="1">
      <c r="B118" s="56" t="s">
        <v>2</v>
      </c>
      <c r="C118" s="322" t="s">
        <v>0</v>
      </c>
      <c r="D118" s="322"/>
      <c r="E118" s="255" t="s">
        <v>5</v>
      </c>
      <c r="F118" s="255" t="s">
        <v>282</v>
      </c>
      <c r="G118" s="255" t="s">
        <v>69</v>
      </c>
      <c r="H118" s="256" t="s">
        <v>70</v>
      </c>
      <c r="I118" s="59" t="s">
        <v>71</v>
      </c>
    </row>
    <row r="119" spans="2:9" ht="16.5" customHeight="1">
      <c r="B119" s="12">
        <v>1</v>
      </c>
      <c r="C119" s="323" t="s">
        <v>343</v>
      </c>
      <c r="D119" s="323"/>
      <c r="E119" s="92">
        <v>1</v>
      </c>
      <c r="F119" s="247">
        <v>12</v>
      </c>
      <c r="G119" s="257" t="s">
        <v>337</v>
      </c>
      <c r="H119" s="258">
        <v>650</v>
      </c>
      <c r="I119" s="19">
        <f>E119*F119*H119</f>
        <v>7800</v>
      </c>
    </row>
    <row r="120" spans="2:9" ht="16.5" customHeight="1" thickBot="1">
      <c r="B120" s="94">
        <v>2</v>
      </c>
      <c r="C120" s="329" t="s">
        <v>344</v>
      </c>
      <c r="D120" s="329"/>
      <c r="E120" s="95">
        <v>1</v>
      </c>
      <c r="F120" s="253">
        <v>71</v>
      </c>
      <c r="G120" s="254" t="s">
        <v>10</v>
      </c>
      <c r="H120" s="253">
        <v>820</v>
      </c>
      <c r="I120" s="49">
        <f>E120*F120*H120</f>
        <v>58220</v>
      </c>
    </row>
    <row r="121" spans="2:9" ht="16.5" customHeight="1">
      <c r="B121" s="309" t="s">
        <v>77</v>
      </c>
      <c r="C121" s="310"/>
      <c r="D121" s="310"/>
      <c r="E121" s="310"/>
      <c r="F121" s="310"/>
      <c r="G121" s="310"/>
      <c r="H121" s="310"/>
      <c r="I121" s="42">
        <f>SUM(I119:I120)</f>
        <v>66020</v>
      </c>
    </row>
    <row r="122" spans="2:9" ht="16.5" customHeight="1">
      <c r="B122" s="311" t="s">
        <v>78</v>
      </c>
      <c r="C122" s="312"/>
      <c r="D122" s="312"/>
      <c r="E122" s="312"/>
      <c r="F122" s="312"/>
      <c r="G122" s="312"/>
      <c r="H122" s="312"/>
      <c r="I122" s="39">
        <f>I121*0.15</f>
        <v>9903</v>
      </c>
    </row>
    <row r="123" spans="2:9" ht="16.5" customHeight="1" thickBot="1">
      <c r="B123" s="313" t="s">
        <v>76</v>
      </c>
      <c r="C123" s="314"/>
      <c r="D123" s="314"/>
      <c r="E123" s="314"/>
      <c r="F123" s="314"/>
      <c r="G123" s="314"/>
      <c r="H123" s="314"/>
      <c r="I123" s="41">
        <f>SUM(I121:I122)</f>
        <v>75923</v>
      </c>
    </row>
    <row r="124" spans="2:9" ht="16.5" customHeight="1" thickBot="1">
      <c r="B124" s="345" t="s">
        <v>345</v>
      </c>
      <c r="C124" s="346"/>
      <c r="D124" s="346"/>
      <c r="E124" s="346"/>
      <c r="F124" s="346"/>
      <c r="G124" s="346"/>
      <c r="H124" s="346"/>
      <c r="I124" s="125">
        <f>I116+I123</f>
        <v>107867.64</v>
      </c>
    </row>
    <row r="125" spans="2:9" ht="16.5" customHeight="1" thickBot="1"/>
    <row r="126" spans="2:9" ht="16.5" customHeight="1" thickBot="1">
      <c r="B126" s="341" t="s">
        <v>466</v>
      </c>
      <c r="C126" s="342"/>
      <c r="D126" s="342"/>
      <c r="E126" s="342"/>
      <c r="F126" s="342"/>
      <c r="G126" s="342"/>
      <c r="H126" s="342"/>
      <c r="I126" s="343"/>
    </row>
    <row r="127" spans="2:9" ht="16.5" customHeight="1" thickBot="1">
      <c r="B127" s="30"/>
      <c r="C127" s="29"/>
      <c r="D127" s="27"/>
      <c r="E127" s="27"/>
      <c r="F127" s="27"/>
      <c r="G127" s="27"/>
      <c r="H127" s="27"/>
      <c r="I127" s="31"/>
    </row>
    <row r="128" spans="2:9" ht="16.5" customHeight="1" thickBot="1">
      <c r="B128" s="332" t="s">
        <v>346</v>
      </c>
      <c r="C128" s="333"/>
      <c r="D128" s="333"/>
      <c r="E128" s="333"/>
      <c r="F128" s="333"/>
      <c r="G128" s="333"/>
      <c r="H128" s="333"/>
      <c r="I128" s="334"/>
    </row>
    <row r="129" spans="2:9" ht="16.5" customHeight="1" thickBot="1">
      <c r="B129" s="335" t="s">
        <v>8</v>
      </c>
      <c r="C129" s="336"/>
      <c r="D129" s="336"/>
      <c r="E129" s="336"/>
      <c r="F129" s="336"/>
      <c r="G129" s="336"/>
      <c r="H129" s="336"/>
      <c r="I129" s="337"/>
    </row>
    <row r="130" spans="2:9" ht="16.5" customHeight="1" thickBot="1">
      <c r="B130" s="34" t="s">
        <v>2</v>
      </c>
      <c r="C130" s="338" t="s">
        <v>67</v>
      </c>
      <c r="D130" s="338"/>
      <c r="E130" s="2" t="s">
        <v>68</v>
      </c>
      <c r="F130" s="90" t="s">
        <v>3</v>
      </c>
      <c r="G130" s="90" t="s">
        <v>69</v>
      </c>
      <c r="H130" s="36" t="s">
        <v>70</v>
      </c>
      <c r="I130" s="37" t="s">
        <v>71</v>
      </c>
    </row>
    <row r="131" spans="2:9" ht="16.5" customHeight="1">
      <c r="B131" s="20">
        <v>1</v>
      </c>
      <c r="C131" s="344" t="s">
        <v>336</v>
      </c>
      <c r="D131" s="344"/>
      <c r="E131" s="259">
        <v>1</v>
      </c>
      <c r="F131" s="260">
        <v>1.5</v>
      </c>
      <c r="G131" s="261" t="s">
        <v>347</v>
      </c>
      <c r="H131" s="260">
        <v>1450</v>
      </c>
      <c r="I131" s="262">
        <f>E131*F131*H131</f>
        <v>2175</v>
      </c>
    </row>
    <row r="132" spans="2:9" ht="16.5" customHeight="1">
      <c r="B132" s="9">
        <v>2</v>
      </c>
      <c r="C132" s="328" t="s">
        <v>339</v>
      </c>
      <c r="D132" s="328"/>
      <c r="E132" s="51">
        <v>1.2</v>
      </c>
      <c r="F132" s="251">
        <v>50</v>
      </c>
      <c r="G132" s="250" t="s">
        <v>82</v>
      </c>
      <c r="H132" s="251">
        <v>55</v>
      </c>
      <c r="I132" s="263">
        <f>E132*F132*H132</f>
        <v>3300</v>
      </c>
    </row>
    <row r="133" spans="2:9" ht="16.5" customHeight="1">
      <c r="B133" s="9">
        <v>3</v>
      </c>
      <c r="C133" s="328" t="s">
        <v>341</v>
      </c>
      <c r="D133" s="328"/>
      <c r="E133" s="51">
        <v>1</v>
      </c>
      <c r="F133" s="251">
        <v>142</v>
      </c>
      <c r="G133" s="252" t="s">
        <v>10</v>
      </c>
      <c r="H133" s="251">
        <v>50</v>
      </c>
      <c r="I133" s="263">
        <f>E133*F133*H133</f>
        <v>7100</v>
      </c>
    </row>
    <row r="134" spans="2:9" ht="16.5" customHeight="1" thickBot="1">
      <c r="B134" s="44">
        <v>4</v>
      </c>
      <c r="C134" s="329" t="s">
        <v>342</v>
      </c>
      <c r="D134" s="329"/>
      <c r="E134" s="66">
        <v>1</v>
      </c>
      <c r="F134" s="253">
        <v>40</v>
      </c>
      <c r="G134" s="254" t="s">
        <v>10</v>
      </c>
      <c r="H134" s="253">
        <v>40</v>
      </c>
      <c r="I134" s="69">
        <f>E134*F134*H134</f>
        <v>1600</v>
      </c>
    </row>
    <row r="135" spans="2:9" ht="16.5" customHeight="1">
      <c r="B135" s="339" t="s">
        <v>74</v>
      </c>
      <c r="C135" s="340"/>
      <c r="D135" s="340"/>
      <c r="E135" s="340"/>
      <c r="F135" s="340"/>
      <c r="G135" s="340"/>
      <c r="H135" s="340"/>
      <c r="I135" s="39">
        <f>SUM(I131:I134)</f>
        <v>14175</v>
      </c>
    </row>
    <row r="136" spans="2:9" ht="16.5" customHeight="1">
      <c r="B136" s="311" t="s">
        <v>75</v>
      </c>
      <c r="C136" s="312"/>
      <c r="D136" s="312"/>
      <c r="E136" s="312"/>
      <c r="F136" s="312"/>
      <c r="G136" s="312"/>
      <c r="H136" s="312"/>
      <c r="I136" s="39">
        <f>I135*0.12</f>
        <v>1701</v>
      </c>
    </row>
    <row r="137" spans="2:9" ht="16.5" customHeight="1" thickBot="1">
      <c r="B137" s="330" t="s">
        <v>76</v>
      </c>
      <c r="C137" s="331"/>
      <c r="D137" s="331"/>
      <c r="E137" s="331"/>
      <c r="F137" s="331"/>
      <c r="G137" s="331"/>
      <c r="H137" s="331"/>
      <c r="I137" s="40">
        <f>SUM(I135:I136)</f>
        <v>15876</v>
      </c>
    </row>
    <row r="138" spans="2:9" ht="16.5" customHeight="1" thickBot="1">
      <c r="B138" s="319" t="s">
        <v>29</v>
      </c>
      <c r="C138" s="320"/>
      <c r="D138" s="320"/>
      <c r="E138" s="320"/>
      <c r="F138" s="320"/>
      <c r="G138" s="320"/>
      <c r="H138" s="320"/>
      <c r="I138" s="321"/>
    </row>
    <row r="139" spans="2:9" ht="16.5" customHeight="1" thickBot="1">
      <c r="B139" s="56" t="s">
        <v>2</v>
      </c>
      <c r="C139" s="322" t="s">
        <v>0</v>
      </c>
      <c r="D139" s="322"/>
      <c r="E139" s="255" t="s">
        <v>5</v>
      </c>
      <c r="F139" s="255" t="s">
        <v>282</v>
      </c>
      <c r="G139" s="255" t="s">
        <v>69</v>
      </c>
      <c r="H139" s="256" t="s">
        <v>70</v>
      </c>
      <c r="I139" s="59" t="s">
        <v>71</v>
      </c>
    </row>
    <row r="140" spans="2:9" ht="16.5" customHeight="1">
      <c r="B140" s="12">
        <v>1</v>
      </c>
      <c r="C140" s="323" t="s">
        <v>343</v>
      </c>
      <c r="D140" s="323"/>
      <c r="E140" s="92">
        <v>1</v>
      </c>
      <c r="F140" s="247">
        <v>1.5</v>
      </c>
      <c r="G140" s="257" t="s">
        <v>337</v>
      </c>
      <c r="H140" s="258">
        <v>650</v>
      </c>
      <c r="I140" s="19">
        <f>E140*F140*H140</f>
        <v>975</v>
      </c>
    </row>
    <row r="141" spans="2:9" ht="16.5" customHeight="1">
      <c r="B141" s="9">
        <v>2</v>
      </c>
      <c r="C141" s="328" t="s">
        <v>348</v>
      </c>
      <c r="D141" s="328"/>
      <c r="E141" s="235">
        <v>1</v>
      </c>
      <c r="F141" s="249">
        <v>62</v>
      </c>
      <c r="G141" s="250" t="s">
        <v>10</v>
      </c>
      <c r="H141" s="251">
        <v>460</v>
      </c>
      <c r="I141" s="5">
        <f t="shared" ref="I141:I142" si="1">E141*F141*H141</f>
        <v>28520</v>
      </c>
    </row>
    <row r="142" spans="2:9" ht="16.5" customHeight="1" thickBot="1">
      <c r="B142" s="94">
        <v>3</v>
      </c>
      <c r="C142" s="329" t="s">
        <v>349</v>
      </c>
      <c r="D142" s="329"/>
      <c r="E142" s="95">
        <v>1</v>
      </c>
      <c r="F142" s="253">
        <v>80</v>
      </c>
      <c r="G142" s="254" t="s">
        <v>10</v>
      </c>
      <c r="H142" s="253">
        <v>280</v>
      </c>
      <c r="I142" s="49">
        <f t="shared" si="1"/>
        <v>22400</v>
      </c>
    </row>
    <row r="143" spans="2:9" ht="16.5" customHeight="1">
      <c r="B143" s="309" t="s">
        <v>77</v>
      </c>
      <c r="C143" s="310"/>
      <c r="D143" s="310"/>
      <c r="E143" s="310"/>
      <c r="F143" s="310"/>
      <c r="G143" s="310"/>
      <c r="H143" s="310"/>
      <c r="I143" s="42">
        <f>SUM(I140:I142)</f>
        <v>51895</v>
      </c>
    </row>
    <row r="144" spans="2:9" ht="16.5" customHeight="1">
      <c r="B144" s="311" t="s">
        <v>78</v>
      </c>
      <c r="C144" s="312"/>
      <c r="D144" s="312"/>
      <c r="E144" s="312"/>
      <c r="F144" s="312"/>
      <c r="G144" s="312"/>
      <c r="H144" s="312"/>
      <c r="I144" s="39">
        <f>I143*0.15</f>
        <v>7784.25</v>
      </c>
    </row>
    <row r="145" spans="2:9" ht="16.5" customHeight="1" thickBot="1">
      <c r="B145" s="313" t="s">
        <v>76</v>
      </c>
      <c r="C145" s="314"/>
      <c r="D145" s="314"/>
      <c r="E145" s="314"/>
      <c r="F145" s="314"/>
      <c r="G145" s="314"/>
      <c r="H145" s="314"/>
      <c r="I145" s="41">
        <f>SUM(I143:I144)</f>
        <v>59679.25</v>
      </c>
    </row>
    <row r="146" spans="2:9" ht="16.5" customHeight="1" thickBot="1">
      <c r="B146" s="315" t="s">
        <v>350</v>
      </c>
      <c r="C146" s="316"/>
      <c r="D146" s="316"/>
      <c r="E146" s="316"/>
      <c r="F146" s="316"/>
      <c r="G146" s="316"/>
      <c r="H146" s="316"/>
      <c r="I146" s="43">
        <f>I137+I145</f>
        <v>75555.25</v>
      </c>
    </row>
    <row r="147" spans="2:9" ht="16.5" customHeight="1" thickBot="1">
      <c r="B147" s="76"/>
      <c r="C147" s="72"/>
      <c r="D147" s="72"/>
      <c r="E147" s="72"/>
      <c r="F147" s="72"/>
      <c r="G147" s="72"/>
      <c r="H147" s="73"/>
      <c r="I147" s="73"/>
    </row>
    <row r="148" spans="2:9" ht="16.5" customHeight="1" thickBot="1">
      <c r="B148" s="332" t="s">
        <v>351</v>
      </c>
      <c r="C148" s="333"/>
      <c r="D148" s="333"/>
      <c r="E148" s="333"/>
      <c r="F148" s="333"/>
      <c r="G148" s="333"/>
      <c r="H148" s="333"/>
      <c r="I148" s="334"/>
    </row>
    <row r="149" spans="2:9" ht="16.5" customHeight="1" thickBot="1">
      <c r="B149" s="335" t="s">
        <v>8</v>
      </c>
      <c r="C149" s="336"/>
      <c r="D149" s="336"/>
      <c r="E149" s="336"/>
      <c r="F149" s="336"/>
      <c r="G149" s="336"/>
      <c r="H149" s="336"/>
      <c r="I149" s="337"/>
    </row>
    <row r="150" spans="2:9" ht="16.5" customHeight="1" thickBot="1">
      <c r="B150" s="34" t="s">
        <v>2</v>
      </c>
      <c r="C150" s="338" t="s">
        <v>67</v>
      </c>
      <c r="D150" s="338"/>
      <c r="E150" s="2" t="s">
        <v>68</v>
      </c>
      <c r="F150" s="90" t="s">
        <v>3</v>
      </c>
      <c r="G150" s="90" t="s">
        <v>69</v>
      </c>
      <c r="H150" s="36" t="s">
        <v>70</v>
      </c>
      <c r="I150" s="37" t="s">
        <v>71</v>
      </c>
    </row>
    <row r="151" spans="2:9" ht="16.5" customHeight="1">
      <c r="B151" s="12">
        <v>1</v>
      </c>
      <c r="C151" s="323" t="s">
        <v>94</v>
      </c>
      <c r="D151" s="323"/>
      <c r="E151" s="61">
        <v>1.1000000000000001</v>
      </c>
      <c r="F151" s="247">
        <v>4.7</v>
      </c>
      <c r="G151" s="248" t="s">
        <v>347</v>
      </c>
      <c r="H151" s="247">
        <v>600</v>
      </c>
      <c r="I151" s="53">
        <f>E151*F151*H151</f>
        <v>3102.0000000000005</v>
      </c>
    </row>
    <row r="152" spans="2:9" ht="16.5" customHeight="1">
      <c r="B152" s="9">
        <v>2</v>
      </c>
      <c r="C152" s="328" t="s">
        <v>352</v>
      </c>
      <c r="D152" s="328"/>
      <c r="E152" s="51">
        <v>1</v>
      </c>
      <c r="F152" s="251">
        <v>14.1</v>
      </c>
      <c r="G152" s="261" t="s">
        <v>347</v>
      </c>
      <c r="H152" s="251">
        <v>1550</v>
      </c>
      <c r="I152" s="263">
        <f>E152*F152*H152</f>
        <v>21855</v>
      </c>
    </row>
    <row r="153" spans="2:9" ht="16.5" customHeight="1">
      <c r="B153" s="9">
        <v>3</v>
      </c>
      <c r="C153" s="328" t="s">
        <v>30</v>
      </c>
      <c r="D153" s="328"/>
      <c r="E153" s="51">
        <v>1.2</v>
      </c>
      <c r="F153" s="251">
        <v>47</v>
      </c>
      <c r="G153" s="250" t="s">
        <v>82</v>
      </c>
      <c r="H153" s="251">
        <v>36</v>
      </c>
      <c r="I153" s="263">
        <f>E153*F153*H153</f>
        <v>2030.3999999999999</v>
      </c>
    </row>
    <row r="154" spans="2:9" ht="16.5" customHeight="1" thickBot="1">
      <c r="B154" s="44">
        <v>4</v>
      </c>
      <c r="C154" s="329" t="s">
        <v>353</v>
      </c>
      <c r="D154" s="329"/>
      <c r="E154" s="66">
        <v>1.3</v>
      </c>
      <c r="F154" s="253">
        <v>14.1</v>
      </c>
      <c r="G154" s="264" t="s">
        <v>347</v>
      </c>
      <c r="H154" s="253">
        <v>1450</v>
      </c>
      <c r="I154" s="69">
        <f>E154*F154*H154</f>
        <v>26578.500000000004</v>
      </c>
    </row>
    <row r="155" spans="2:9" ht="16.5" customHeight="1">
      <c r="B155" s="309" t="s">
        <v>74</v>
      </c>
      <c r="C155" s="310"/>
      <c r="D155" s="310"/>
      <c r="E155" s="310"/>
      <c r="F155" s="310"/>
      <c r="G155" s="310"/>
      <c r="H155" s="310"/>
      <c r="I155" s="42">
        <f>SUM(I151:I154)</f>
        <v>53565.900000000009</v>
      </c>
    </row>
    <row r="156" spans="2:9" ht="16.5" customHeight="1">
      <c r="B156" s="311" t="s">
        <v>75</v>
      </c>
      <c r="C156" s="312"/>
      <c r="D156" s="312"/>
      <c r="E156" s="312"/>
      <c r="F156" s="312"/>
      <c r="G156" s="312"/>
      <c r="H156" s="312"/>
      <c r="I156" s="39">
        <f>I155*0.12</f>
        <v>6427.9080000000004</v>
      </c>
    </row>
    <row r="157" spans="2:9" ht="16.5" customHeight="1" thickBot="1">
      <c r="B157" s="330" t="s">
        <v>76</v>
      </c>
      <c r="C157" s="331"/>
      <c r="D157" s="331"/>
      <c r="E157" s="331"/>
      <c r="F157" s="331"/>
      <c r="G157" s="331"/>
      <c r="H157" s="331"/>
      <c r="I157" s="40">
        <f>SUM(I155:I156)</f>
        <v>59993.808000000012</v>
      </c>
    </row>
    <row r="158" spans="2:9" ht="16.5" customHeight="1" thickBot="1">
      <c r="B158" s="319" t="s">
        <v>29</v>
      </c>
      <c r="C158" s="320"/>
      <c r="D158" s="320"/>
      <c r="E158" s="320"/>
      <c r="F158" s="320"/>
      <c r="G158" s="320"/>
      <c r="H158" s="320"/>
      <c r="I158" s="321"/>
    </row>
    <row r="159" spans="2:9" ht="16.5" customHeight="1" thickBot="1">
      <c r="B159" s="56" t="s">
        <v>2</v>
      </c>
      <c r="C159" s="322" t="s">
        <v>0</v>
      </c>
      <c r="D159" s="322"/>
      <c r="E159" s="255" t="s">
        <v>5</v>
      </c>
      <c r="F159" s="255" t="s">
        <v>282</v>
      </c>
      <c r="G159" s="255" t="s">
        <v>69</v>
      </c>
      <c r="H159" s="256" t="s">
        <v>70</v>
      </c>
      <c r="I159" s="59" t="s">
        <v>71</v>
      </c>
    </row>
    <row r="160" spans="2:9" ht="16.5" customHeight="1">
      <c r="B160" s="12">
        <v>1</v>
      </c>
      <c r="C160" s="323" t="s">
        <v>343</v>
      </c>
      <c r="D160" s="323"/>
      <c r="E160" s="92">
        <v>1</v>
      </c>
      <c r="F160" s="247">
        <v>32.9</v>
      </c>
      <c r="G160" s="257" t="s">
        <v>337</v>
      </c>
      <c r="H160" s="258">
        <v>650</v>
      </c>
      <c r="I160" s="19">
        <f>E160*F160*H160</f>
        <v>21385</v>
      </c>
    </row>
    <row r="161" spans="2:9" ht="16.5" customHeight="1">
      <c r="B161" s="20">
        <v>2</v>
      </c>
      <c r="C161" s="324" t="s">
        <v>354</v>
      </c>
      <c r="D161" s="325"/>
      <c r="E161" s="105">
        <v>1</v>
      </c>
      <c r="F161" s="260">
        <v>47</v>
      </c>
      <c r="G161" s="250" t="s">
        <v>82</v>
      </c>
      <c r="H161" s="265">
        <v>450</v>
      </c>
      <c r="I161" s="5">
        <f t="shared" ref="I161:I162" si="2">E161*F161*H161</f>
        <v>21150</v>
      </c>
    </row>
    <row r="162" spans="2:9" ht="16.5" customHeight="1" thickBot="1">
      <c r="B162" s="266">
        <v>3</v>
      </c>
      <c r="C162" s="326" t="s">
        <v>355</v>
      </c>
      <c r="D162" s="327"/>
      <c r="E162" s="267">
        <v>1</v>
      </c>
      <c r="F162" s="268">
        <v>18.329999999999998</v>
      </c>
      <c r="G162" s="264" t="s">
        <v>347</v>
      </c>
      <c r="H162" s="269">
        <v>850</v>
      </c>
      <c r="I162" s="49">
        <f t="shared" si="2"/>
        <v>15580.499999999998</v>
      </c>
    </row>
    <row r="163" spans="2:9" ht="16.5" customHeight="1">
      <c r="B163" s="309" t="s">
        <v>77</v>
      </c>
      <c r="C163" s="310"/>
      <c r="D163" s="310"/>
      <c r="E163" s="310"/>
      <c r="F163" s="310"/>
      <c r="G163" s="310"/>
      <c r="H163" s="310"/>
      <c r="I163" s="42">
        <f>SUM(I160:I162)</f>
        <v>58115.5</v>
      </c>
    </row>
    <row r="164" spans="2:9" ht="16.5" customHeight="1">
      <c r="B164" s="311" t="s">
        <v>78</v>
      </c>
      <c r="C164" s="312"/>
      <c r="D164" s="312"/>
      <c r="E164" s="312"/>
      <c r="F164" s="312"/>
      <c r="G164" s="312"/>
      <c r="H164" s="312"/>
      <c r="I164" s="39">
        <f>I163*0.15</f>
        <v>8717.3249999999989</v>
      </c>
    </row>
    <row r="165" spans="2:9" ht="16.5" customHeight="1" thickBot="1">
      <c r="B165" s="313" t="s">
        <v>76</v>
      </c>
      <c r="C165" s="314"/>
      <c r="D165" s="314"/>
      <c r="E165" s="314"/>
      <c r="F165" s="314"/>
      <c r="G165" s="314"/>
      <c r="H165" s="314"/>
      <c r="I165" s="41">
        <f>SUM(I163:I164)</f>
        <v>66832.824999999997</v>
      </c>
    </row>
    <row r="166" spans="2:9" ht="16.5" customHeight="1" thickBot="1">
      <c r="B166" s="315" t="s">
        <v>356</v>
      </c>
      <c r="C166" s="316"/>
      <c r="D166" s="316"/>
      <c r="E166" s="316"/>
      <c r="F166" s="316"/>
      <c r="G166" s="316"/>
      <c r="H166" s="316"/>
      <c r="I166" s="43">
        <f>I157+I165</f>
        <v>126826.633</v>
      </c>
    </row>
    <row r="167" spans="2:9" ht="16.5" customHeight="1" thickBot="1">
      <c r="B167" s="76"/>
      <c r="C167" s="72"/>
      <c r="D167" s="72"/>
      <c r="E167" s="72"/>
      <c r="F167" s="72"/>
      <c r="G167" s="72"/>
      <c r="H167" s="73"/>
      <c r="I167" s="73"/>
    </row>
    <row r="168" spans="2:9" ht="16.5" customHeight="1" thickBot="1">
      <c r="B168" s="317" t="s">
        <v>357</v>
      </c>
      <c r="C168" s="318"/>
      <c r="D168" s="318"/>
      <c r="E168" s="318"/>
      <c r="F168" s="318"/>
      <c r="G168" s="318"/>
      <c r="H168" s="318"/>
      <c r="I168" s="270">
        <f>I146+I166</f>
        <v>202381.883</v>
      </c>
    </row>
    <row r="169" spans="2:9" ht="16.5" customHeight="1" thickBot="1"/>
    <row r="170" spans="2:9" ht="16.5" customHeight="1" thickBot="1">
      <c r="B170" s="300" t="s">
        <v>358</v>
      </c>
      <c r="C170" s="301"/>
      <c r="D170" s="301"/>
      <c r="E170" s="301"/>
      <c r="F170" s="301"/>
      <c r="G170" s="301"/>
      <c r="H170" s="302"/>
    </row>
    <row r="171" spans="2:9" ht="16.5" customHeight="1" thickBot="1">
      <c r="B171" s="30"/>
      <c r="C171" s="29"/>
      <c r="D171" s="27"/>
      <c r="E171" s="27"/>
      <c r="F171" s="27"/>
      <c r="G171" s="27"/>
      <c r="H171" s="31"/>
    </row>
    <row r="172" spans="2:9" ht="16.5" customHeight="1" thickBot="1">
      <c r="B172" s="271" t="s">
        <v>2</v>
      </c>
      <c r="C172" s="272" t="s">
        <v>359</v>
      </c>
      <c r="D172" s="272" t="s">
        <v>360</v>
      </c>
      <c r="E172" s="2" t="s">
        <v>361</v>
      </c>
      <c r="F172" s="90" t="s">
        <v>362</v>
      </c>
      <c r="G172" s="273" t="s">
        <v>363</v>
      </c>
      <c r="H172" s="274" t="s">
        <v>364</v>
      </c>
    </row>
    <row r="173" spans="2:9" ht="16.5" customHeight="1">
      <c r="B173" s="303" t="s">
        <v>365</v>
      </c>
      <c r="C173" s="304"/>
      <c r="D173" s="304"/>
      <c r="E173" s="304"/>
      <c r="F173" s="304"/>
      <c r="G173" s="304"/>
      <c r="H173" s="305"/>
    </row>
    <row r="174" spans="2:9" ht="16.5" customHeight="1">
      <c r="B174" s="275">
        <v>1</v>
      </c>
      <c r="C174" s="276" t="s">
        <v>366</v>
      </c>
      <c r="D174" s="277" t="s">
        <v>367</v>
      </c>
      <c r="E174" s="278" t="s">
        <v>368</v>
      </c>
      <c r="F174" s="250">
        <v>1</v>
      </c>
      <c r="G174" s="279">
        <v>37920</v>
      </c>
      <c r="H174" s="280">
        <f t="shared" ref="H174:H185" si="3">F174*G174</f>
        <v>37920</v>
      </c>
    </row>
    <row r="175" spans="2:9" ht="16.5" customHeight="1">
      <c r="B175" s="275">
        <v>2</v>
      </c>
      <c r="C175" s="276" t="s">
        <v>369</v>
      </c>
      <c r="D175" s="277" t="s">
        <v>370</v>
      </c>
      <c r="E175" s="278" t="s">
        <v>371</v>
      </c>
      <c r="F175" s="250">
        <f>1+1</f>
        <v>2</v>
      </c>
      <c r="G175" s="279">
        <v>3340</v>
      </c>
      <c r="H175" s="280">
        <f t="shared" si="3"/>
        <v>6680</v>
      </c>
    </row>
    <row r="176" spans="2:9" ht="16.5" customHeight="1">
      <c r="B176" s="275">
        <v>3</v>
      </c>
      <c r="C176" s="276" t="s">
        <v>372</v>
      </c>
      <c r="D176" s="277" t="s">
        <v>373</v>
      </c>
      <c r="E176" s="278" t="s">
        <v>371</v>
      </c>
      <c r="F176" s="250">
        <v>2</v>
      </c>
      <c r="G176" s="279">
        <v>3340</v>
      </c>
      <c r="H176" s="280">
        <f t="shared" si="3"/>
        <v>6680</v>
      </c>
    </row>
    <row r="177" spans="2:8" ht="16.5" customHeight="1">
      <c r="B177" s="275">
        <v>4</v>
      </c>
      <c r="C177" s="276" t="s">
        <v>374</v>
      </c>
      <c r="D177" s="277" t="s">
        <v>375</v>
      </c>
      <c r="E177" s="278" t="s">
        <v>376</v>
      </c>
      <c r="F177" s="250">
        <v>1</v>
      </c>
      <c r="G177" s="279">
        <v>8560</v>
      </c>
      <c r="H177" s="280">
        <f t="shared" si="3"/>
        <v>8560</v>
      </c>
    </row>
    <row r="178" spans="2:8" ht="16.5" customHeight="1">
      <c r="B178" s="275">
        <v>5</v>
      </c>
      <c r="C178" s="276" t="s">
        <v>377</v>
      </c>
      <c r="D178" s="277" t="s">
        <v>378</v>
      </c>
      <c r="E178" s="278" t="s">
        <v>379</v>
      </c>
      <c r="F178" s="250">
        <f>1+1+1</f>
        <v>3</v>
      </c>
      <c r="G178" s="279">
        <v>4270</v>
      </c>
      <c r="H178" s="280">
        <f t="shared" si="3"/>
        <v>12810</v>
      </c>
    </row>
    <row r="179" spans="2:8" ht="16.5" customHeight="1">
      <c r="B179" s="275">
        <v>6</v>
      </c>
      <c r="C179" s="276" t="s">
        <v>380</v>
      </c>
      <c r="D179" s="277" t="s">
        <v>381</v>
      </c>
      <c r="E179" s="278" t="s">
        <v>382</v>
      </c>
      <c r="F179" s="250">
        <f>1+2</f>
        <v>3</v>
      </c>
      <c r="G179" s="279">
        <v>3830</v>
      </c>
      <c r="H179" s="280">
        <f t="shared" si="3"/>
        <v>11490</v>
      </c>
    </row>
    <row r="180" spans="2:8" ht="16.5" customHeight="1">
      <c r="B180" s="275">
        <v>7</v>
      </c>
      <c r="C180" s="276" t="s">
        <v>383</v>
      </c>
      <c r="D180" s="277" t="s">
        <v>384</v>
      </c>
      <c r="E180" s="278" t="s">
        <v>385</v>
      </c>
      <c r="F180" s="250">
        <v>1</v>
      </c>
      <c r="G180" s="279">
        <v>19250</v>
      </c>
      <c r="H180" s="280">
        <f t="shared" si="3"/>
        <v>19250</v>
      </c>
    </row>
    <row r="181" spans="2:8" ht="16.5" customHeight="1">
      <c r="B181" s="275">
        <v>8</v>
      </c>
      <c r="C181" s="276" t="s">
        <v>386</v>
      </c>
      <c r="D181" s="281" t="s">
        <v>387</v>
      </c>
      <c r="E181" s="278" t="s">
        <v>388</v>
      </c>
      <c r="F181" s="250">
        <v>1</v>
      </c>
      <c r="G181" s="279">
        <v>10120</v>
      </c>
      <c r="H181" s="280">
        <f t="shared" si="3"/>
        <v>10120</v>
      </c>
    </row>
    <row r="182" spans="2:8" ht="16.5" customHeight="1">
      <c r="B182" s="275">
        <v>9</v>
      </c>
      <c r="C182" s="276" t="s">
        <v>389</v>
      </c>
      <c r="D182" s="281" t="s">
        <v>390</v>
      </c>
      <c r="E182" s="278" t="s">
        <v>391</v>
      </c>
      <c r="F182" s="250">
        <f>1+1+1+1+1+1</f>
        <v>6</v>
      </c>
      <c r="G182" s="279">
        <v>16570</v>
      </c>
      <c r="H182" s="280">
        <f t="shared" si="3"/>
        <v>99420</v>
      </c>
    </row>
    <row r="183" spans="2:8" ht="16.5" customHeight="1">
      <c r="B183" s="275">
        <v>10</v>
      </c>
      <c r="C183" s="276" t="s">
        <v>392</v>
      </c>
      <c r="D183" s="277" t="s">
        <v>393</v>
      </c>
      <c r="E183" s="278" t="s">
        <v>385</v>
      </c>
      <c r="F183" s="250">
        <v>1</v>
      </c>
      <c r="G183" s="279">
        <v>12190</v>
      </c>
      <c r="H183" s="280">
        <f t="shared" si="3"/>
        <v>12190</v>
      </c>
    </row>
    <row r="184" spans="2:8" ht="16.5" customHeight="1">
      <c r="B184" s="275">
        <v>11</v>
      </c>
      <c r="C184" s="276" t="s">
        <v>394</v>
      </c>
      <c r="D184" s="277" t="s">
        <v>395</v>
      </c>
      <c r="E184" s="278" t="s">
        <v>385</v>
      </c>
      <c r="F184" s="250">
        <v>1</v>
      </c>
      <c r="G184" s="279">
        <v>4270</v>
      </c>
      <c r="H184" s="280">
        <f t="shared" si="3"/>
        <v>4270</v>
      </c>
    </row>
    <row r="185" spans="2:8" ht="16.5" customHeight="1">
      <c r="B185" s="275">
        <v>12</v>
      </c>
      <c r="C185" s="276" t="s">
        <v>396</v>
      </c>
      <c r="D185" s="277" t="s">
        <v>397</v>
      </c>
      <c r="E185" s="278" t="s">
        <v>376</v>
      </c>
      <c r="F185" s="250">
        <v>1</v>
      </c>
      <c r="G185" s="279">
        <v>3240</v>
      </c>
      <c r="H185" s="280">
        <f t="shared" si="3"/>
        <v>3240</v>
      </c>
    </row>
    <row r="186" spans="2:8" ht="16.5" customHeight="1">
      <c r="B186" s="306" t="s">
        <v>398</v>
      </c>
      <c r="C186" s="307"/>
      <c r="D186" s="307"/>
      <c r="E186" s="307"/>
      <c r="F186" s="307"/>
      <c r="G186" s="307"/>
      <c r="H186" s="308"/>
    </row>
    <row r="187" spans="2:8" ht="16.5" customHeight="1">
      <c r="B187" s="275">
        <v>13</v>
      </c>
      <c r="C187" s="276" t="s">
        <v>399</v>
      </c>
      <c r="D187" s="277" t="s">
        <v>400</v>
      </c>
      <c r="E187" s="278" t="s">
        <v>391</v>
      </c>
      <c r="F187" s="250">
        <f>1+1</f>
        <v>2</v>
      </c>
      <c r="G187" s="279">
        <v>17850</v>
      </c>
      <c r="H187" s="280">
        <f t="shared" ref="H187:H195" si="4">F187*G187</f>
        <v>35700</v>
      </c>
    </row>
    <row r="188" spans="2:8" ht="16.5" customHeight="1">
      <c r="B188" s="275">
        <v>14</v>
      </c>
      <c r="C188" s="276" t="s">
        <v>401</v>
      </c>
      <c r="D188" s="277" t="s">
        <v>402</v>
      </c>
      <c r="E188" s="278" t="s">
        <v>403</v>
      </c>
      <c r="F188" s="250">
        <f>1+1+1</f>
        <v>3</v>
      </c>
      <c r="G188" s="279">
        <v>16940</v>
      </c>
      <c r="H188" s="280">
        <f t="shared" si="4"/>
        <v>50820</v>
      </c>
    </row>
    <row r="189" spans="2:8" ht="16.5" customHeight="1">
      <c r="B189" s="275">
        <v>15</v>
      </c>
      <c r="C189" s="276" t="s">
        <v>404</v>
      </c>
      <c r="D189" s="281" t="s">
        <v>405</v>
      </c>
      <c r="E189" s="278" t="s">
        <v>406</v>
      </c>
      <c r="F189" s="250">
        <v>1</v>
      </c>
      <c r="G189" s="279">
        <v>11690</v>
      </c>
      <c r="H189" s="280">
        <f t="shared" si="4"/>
        <v>11690</v>
      </c>
    </row>
    <row r="190" spans="2:8" ht="16.5" customHeight="1">
      <c r="B190" s="275">
        <v>16</v>
      </c>
      <c r="C190" s="276" t="s">
        <v>407</v>
      </c>
      <c r="D190" s="277" t="s">
        <v>408</v>
      </c>
      <c r="E190" s="278" t="s">
        <v>409</v>
      </c>
      <c r="F190" s="250">
        <f>1+1</f>
        <v>2</v>
      </c>
      <c r="G190" s="279">
        <v>17850</v>
      </c>
      <c r="H190" s="280">
        <f t="shared" si="4"/>
        <v>35700</v>
      </c>
    </row>
    <row r="191" spans="2:8" ht="16.5" customHeight="1">
      <c r="B191" s="275">
        <v>17</v>
      </c>
      <c r="C191" s="276" t="s">
        <v>410</v>
      </c>
      <c r="D191" s="281" t="s">
        <v>411</v>
      </c>
      <c r="E191" s="278" t="s">
        <v>403</v>
      </c>
      <c r="F191" s="250">
        <v>1</v>
      </c>
      <c r="G191" s="279">
        <v>21760</v>
      </c>
      <c r="H191" s="280">
        <f t="shared" si="4"/>
        <v>21760</v>
      </c>
    </row>
    <row r="192" spans="2:8" ht="16.5" customHeight="1">
      <c r="B192" s="275">
        <v>18</v>
      </c>
      <c r="C192" s="276" t="s">
        <v>412</v>
      </c>
      <c r="D192" s="281" t="s">
        <v>413</v>
      </c>
      <c r="E192" s="278" t="s">
        <v>414</v>
      </c>
      <c r="F192" s="250">
        <f>1+1</f>
        <v>2</v>
      </c>
      <c r="G192" s="279">
        <v>23400</v>
      </c>
      <c r="H192" s="280">
        <f t="shared" si="4"/>
        <v>46800</v>
      </c>
    </row>
    <row r="193" spans="2:8" ht="16.5" customHeight="1">
      <c r="B193" s="275">
        <v>19</v>
      </c>
      <c r="C193" s="276" t="s">
        <v>415</v>
      </c>
      <c r="D193" s="277" t="s">
        <v>416</v>
      </c>
      <c r="E193" s="278" t="s">
        <v>417</v>
      </c>
      <c r="F193" s="250">
        <f>1+1</f>
        <v>2</v>
      </c>
      <c r="G193" s="279">
        <v>11220</v>
      </c>
      <c r="H193" s="280">
        <f t="shared" si="4"/>
        <v>22440</v>
      </c>
    </row>
    <row r="194" spans="2:8" ht="16.5" customHeight="1">
      <c r="B194" s="275">
        <v>20</v>
      </c>
      <c r="C194" s="276" t="s">
        <v>418</v>
      </c>
      <c r="D194" s="281" t="s">
        <v>419</v>
      </c>
      <c r="E194" s="278" t="s">
        <v>403</v>
      </c>
      <c r="F194" s="250">
        <v>1</v>
      </c>
      <c r="G194" s="279">
        <v>16210</v>
      </c>
      <c r="H194" s="280">
        <f t="shared" si="4"/>
        <v>16210</v>
      </c>
    </row>
    <row r="195" spans="2:8" ht="16.5" customHeight="1">
      <c r="B195" s="275">
        <v>21</v>
      </c>
      <c r="C195" s="276" t="s">
        <v>420</v>
      </c>
      <c r="D195" s="281" t="s">
        <v>421</v>
      </c>
      <c r="E195" s="278" t="s">
        <v>422</v>
      </c>
      <c r="F195" s="250">
        <f>1+1+1</f>
        <v>3</v>
      </c>
      <c r="G195" s="279">
        <v>7450</v>
      </c>
      <c r="H195" s="280">
        <f t="shared" si="4"/>
        <v>22350</v>
      </c>
    </row>
    <row r="196" spans="2:8" ht="16.5" customHeight="1">
      <c r="B196" s="306" t="s">
        <v>423</v>
      </c>
      <c r="C196" s="307"/>
      <c r="D196" s="307"/>
      <c r="E196" s="307"/>
      <c r="F196" s="307"/>
      <c r="G196" s="307"/>
      <c r="H196" s="308"/>
    </row>
    <row r="197" spans="2:8" ht="16.5" customHeight="1">
      <c r="B197" s="275">
        <v>22</v>
      </c>
      <c r="C197" s="276" t="s">
        <v>424</v>
      </c>
      <c r="D197" s="276" t="s">
        <v>425</v>
      </c>
      <c r="E197" s="278" t="s">
        <v>426</v>
      </c>
      <c r="F197" s="250">
        <f>1+1+1</f>
        <v>3</v>
      </c>
      <c r="G197" s="279">
        <v>5420</v>
      </c>
      <c r="H197" s="280">
        <f t="shared" ref="H197:H206" si="5">F197*G197</f>
        <v>16260</v>
      </c>
    </row>
    <row r="198" spans="2:8" ht="16.5" customHeight="1">
      <c r="B198" s="275">
        <v>23</v>
      </c>
      <c r="C198" s="276" t="s">
        <v>427</v>
      </c>
      <c r="D198" s="276" t="s">
        <v>428</v>
      </c>
      <c r="E198" s="278" t="s">
        <v>429</v>
      </c>
      <c r="F198" s="250">
        <f>3+3+3</f>
        <v>9</v>
      </c>
      <c r="G198" s="279">
        <v>1030</v>
      </c>
      <c r="H198" s="280">
        <f t="shared" si="5"/>
        <v>9270</v>
      </c>
    </row>
    <row r="199" spans="2:8" ht="16.5" customHeight="1">
      <c r="B199" s="275">
        <v>24</v>
      </c>
      <c r="C199" s="276" t="s">
        <v>430</v>
      </c>
      <c r="D199" s="276" t="s">
        <v>431</v>
      </c>
      <c r="E199" s="278" t="s">
        <v>426</v>
      </c>
      <c r="F199" s="250">
        <v>3</v>
      </c>
      <c r="G199" s="279">
        <v>885</v>
      </c>
      <c r="H199" s="280">
        <f t="shared" si="5"/>
        <v>2655</v>
      </c>
    </row>
    <row r="200" spans="2:8" ht="16.5" customHeight="1">
      <c r="B200" s="275">
        <v>25</v>
      </c>
      <c r="C200" s="276" t="s">
        <v>432</v>
      </c>
      <c r="D200" s="276" t="s">
        <v>433</v>
      </c>
      <c r="E200" s="278" t="s">
        <v>434</v>
      </c>
      <c r="F200" s="250">
        <v>4</v>
      </c>
      <c r="G200" s="279">
        <v>1780</v>
      </c>
      <c r="H200" s="280">
        <f t="shared" si="5"/>
        <v>7120</v>
      </c>
    </row>
    <row r="201" spans="2:8" ht="16.5" customHeight="1">
      <c r="B201" s="275">
        <v>26</v>
      </c>
      <c r="C201" s="276" t="s">
        <v>435</v>
      </c>
      <c r="D201" s="276" t="s">
        <v>436</v>
      </c>
      <c r="E201" s="278" t="s">
        <v>429</v>
      </c>
      <c r="F201" s="250">
        <v>50</v>
      </c>
      <c r="G201" s="279">
        <v>310</v>
      </c>
      <c r="H201" s="280">
        <f t="shared" si="5"/>
        <v>15500</v>
      </c>
    </row>
    <row r="202" spans="2:8" ht="16.5" customHeight="1">
      <c r="B202" s="275">
        <v>27</v>
      </c>
      <c r="C202" s="276" t="s">
        <v>437</v>
      </c>
      <c r="D202" s="276" t="s">
        <v>438</v>
      </c>
      <c r="E202" s="278" t="s">
        <v>439</v>
      </c>
      <c r="F202" s="250">
        <v>1</v>
      </c>
      <c r="G202" s="279">
        <v>3870</v>
      </c>
      <c r="H202" s="280">
        <f t="shared" si="5"/>
        <v>3870</v>
      </c>
    </row>
    <row r="203" spans="2:8" ht="16.5" customHeight="1">
      <c r="B203" s="275">
        <v>28</v>
      </c>
      <c r="C203" s="276" t="s">
        <v>440</v>
      </c>
      <c r="D203" s="276" t="s">
        <v>441</v>
      </c>
      <c r="E203" s="278" t="s">
        <v>442</v>
      </c>
      <c r="F203" s="250">
        <f>2+1</f>
        <v>3</v>
      </c>
      <c r="G203" s="279">
        <v>2710</v>
      </c>
      <c r="H203" s="280">
        <f t="shared" si="5"/>
        <v>8130</v>
      </c>
    </row>
    <row r="204" spans="2:8" ht="16.5" customHeight="1">
      <c r="B204" s="275">
        <v>29</v>
      </c>
      <c r="C204" s="276" t="s">
        <v>443</v>
      </c>
      <c r="D204" s="276" t="s">
        <v>444</v>
      </c>
      <c r="E204" s="278" t="s">
        <v>442</v>
      </c>
      <c r="F204" s="250">
        <f>6+1+1</f>
        <v>8</v>
      </c>
      <c r="G204" s="279">
        <v>1350</v>
      </c>
      <c r="H204" s="280">
        <f t="shared" si="5"/>
        <v>10800</v>
      </c>
    </row>
    <row r="205" spans="2:8" ht="16.5" customHeight="1">
      <c r="B205" s="275">
        <v>30</v>
      </c>
      <c r="C205" s="276" t="s">
        <v>445</v>
      </c>
      <c r="D205" s="276" t="s">
        <v>446</v>
      </c>
      <c r="E205" s="278" t="s">
        <v>447</v>
      </c>
      <c r="F205" s="250">
        <f>4+3</f>
        <v>7</v>
      </c>
      <c r="G205" s="279">
        <v>280</v>
      </c>
      <c r="H205" s="280">
        <f t="shared" si="5"/>
        <v>1960</v>
      </c>
    </row>
    <row r="206" spans="2:8" ht="16.5" customHeight="1">
      <c r="B206" s="275">
        <v>31</v>
      </c>
      <c r="C206" s="276" t="s">
        <v>448</v>
      </c>
      <c r="D206" s="276" t="s">
        <v>449</v>
      </c>
      <c r="E206" s="278" t="s">
        <v>434</v>
      </c>
      <c r="F206" s="250">
        <f>3+1</f>
        <v>4</v>
      </c>
      <c r="G206" s="279">
        <v>1780</v>
      </c>
      <c r="H206" s="280">
        <f t="shared" si="5"/>
        <v>7120</v>
      </c>
    </row>
    <row r="207" spans="2:8" ht="16.5" customHeight="1">
      <c r="B207" s="306" t="s">
        <v>450</v>
      </c>
      <c r="C207" s="307"/>
      <c r="D207" s="307"/>
      <c r="E207" s="307"/>
      <c r="F207" s="307"/>
      <c r="G207" s="307"/>
      <c r="H207" s="308"/>
    </row>
    <row r="208" spans="2:8" ht="16.5" customHeight="1" thickBot="1">
      <c r="B208" s="282">
        <v>32</v>
      </c>
      <c r="C208" s="283" t="s">
        <v>451</v>
      </c>
      <c r="D208" s="283" t="s">
        <v>452</v>
      </c>
      <c r="E208" s="284" t="s">
        <v>453</v>
      </c>
      <c r="F208" s="285">
        <v>12</v>
      </c>
      <c r="G208" s="286">
        <v>300</v>
      </c>
      <c r="H208" s="287">
        <f>F208*G208</f>
        <v>3600</v>
      </c>
    </row>
    <row r="209" spans="2:8" ht="16.5" customHeight="1">
      <c r="B209" s="292" t="s">
        <v>454</v>
      </c>
      <c r="C209" s="293"/>
      <c r="D209" s="293"/>
      <c r="E209" s="293"/>
      <c r="F209" s="293"/>
      <c r="G209" s="293"/>
      <c r="H209" s="288">
        <f>SUM(H174:H208)</f>
        <v>582385</v>
      </c>
    </row>
    <row r="210" spans="2:8" ht="16.5" customHeight="1">
      <c r="B210" s="294" t="s">
        <v>455</v>
      </c>
      <c r="C210" s="295"/>
      <c r="D210" s="295"/>
      <c r="E210" s="295"/>
      <c r="F210" s="295"/>
      <c r="G210" s="295"/>
      <c r="H210" s="290">
        <v>80000</v>
      </c>
    </row>
    <row r="211" spans="2:8" ht="16.5" customHeight="1">
      <c r="B211" s="296" t="s">
        <v>456</v>
      </c>
      <c r="C211" s="297"/>
      <c r="D211" s="297"/>
      <c r="E211" s="297"/>
      <c r="F211" s="297"/>
      <c r="G211" s="297"/>
      <c r="H211" s="289">
        <v>230000</v>
      </c>
    </row>
    <row r="212" spans="2:8" ht="16.5" customHeight="1" thickBot="1">
      <c r="B212" s="294" t="s">
        <v>78</v>
      </c>
      <c r="C212" s="295"/>
      <c r="D212" s="295"/>
      <c r="E212" s="295"/>
      <c r="F212" s="295"/>
      <c r="G212" s="295"/>
      <c r="H212" s="290">
        <f>H211*0.15</f>
        <v>34500</v>
      </c>
    </row>
    <row r="213" spans="2:8" ht="16.5" customHeight="1" thickBot="1">
      <c r="B213" s="298" t="s">
        <v>457</v>
      </c>
      <c r="C213" s="299"/>
      <c r="D213" s="299"/>
      <c r="E213" s="299"/>
      <c r="F213" s="299"/>
      <c r="G213" s="299"/>
      <c r="H213" s="291">
        <f>SUM(H209:H212)</f>
        <v>926885</v>
      </c>
    </row>
  </sheetData>
  <mergeCells count="117">
    <mergeCell ref="B211:G211"/>
    <mergeCell ref="B212:G212"/>
    <mergeCell ref="B213:G213"/>
    <mergeCell ref="B173:H173"/>
    <mergeCell ref="B186:H186"/>
    <mergeCell ref="B196:H196"/>
    <mergeCell ref="B207:H207"/>
    <mergeCell ref="B209:G209"/>
    <mergeCell ref="B210:G210"/>
    <mergeCell ref="B163:H163"/>
    <mergeCell ref="B164:H164"/>
    <mergeCell ref="B165:H165"/>
    <mergeCell ref="B166:H166"/>
    <mergeCell ref="B168:H168"/>
    <mergeCell ref="B170:H170"/>
    <mergeCell ref="B157:H157"/>
    <mergeCell ref="B158:I158"/>
    <mergeCell ref="C159:D159"/>
    <mergeCell ref="C160:D160"/>
    <mergeCell ref="C161:D161"/>
    <mergeCell ref="C162:D162"/>
    <mergeCell ref="C151:D151"/>
    <mergeCell ref="C152:D152"/>
    <mergeCell ref="C153:D153"/>
    <mergeCell ref="C154:D154"/>
    <mergeCell ref="B155:H155"/>
    <mergeCell ref="B156:H156"/>
    <mergeCell ref="B144:H144"/>
    <mergeCell ref="B145:H145"/>
    <mergeCell ref="B146:H146"/>
    <mergeCell ref="B148:I148"/>
    <mergeCell ref="B149:I149"/>
    <mergeCell ref="C150:D150"/>
    <mergeCell ref="B138:I138"/>
    <mergeCell ref="C139:D139"/>
    <mergeCell ref="C140:D140"/>
    <mergeCell ref="C141:D141"/>
    <mergeCell ref="C142:D142"/>
    <mergeCell ref="B143:H143"/>
    <mergeCell ref="C132:D132"/>
    <mergeCell ref="C133:D133"/>
    <mergeCell ref="C134:D134"/>
    <mergeCell ref="B135:H135"/>
    <mergeCell ref="B136:H136"/>
    <mergeCell ref="B137:H137"/>
    <mergeCell ref="B124:H124"/>
    <mergeCell ref="B126:I126"/>
    <mergeCell ref="B128:I128"/>
    <mergeCell ref="B129:I129"/>
    <mergeCell ref="C130:D130"/>
    <mergeCell ref="C131:D131"/>
    <mergeCell ref="C118:D118"/>
    <mergeCell ref="C119:D119"/>
    <mergeCell ref="C120:D120"/>
    <mergeCell ref="B121:H121"/>
    <mergeCell ref="B122:H122"/>
    <mergeCell ref="B123:H123"/>
    <mergeCell ref="C112:D112"/>
    <mergeCell ref="C113:D113"/>
    <mergeCell ref="B114:H114"/>
    <mergeCell ref="B115:H115"/>
    <mergeCell ref="B116:H116"/>
    <mergeCell ref="B117:I117"/>
    <mergeCell ref="B106:I106"/>
    <mergeCell ref="C107:D107"/>
    <mergeCell ref="C108:D108"/>
    <mergeCell ref="C109:D109"/>
    <mergeCell ref="C110:D110"/>
    <mergeCell ref="C111:D111"/>
    <mergeCell ref="B104:I104"/>
    <mergeCell ref="C68:D68"/>
    <mergeCell ref="B69:H69"/>
    <mergeCell ref="B70:H70"/>
    <mergeCell ref="B71:H71"/>
    <mergeCell ref="B72:H72"/>
    <mergeCell ref="B74:H74"/>
    <mergeCell ref="B62:H62"/>
    <mergeCell ref="B63:H63"/>
    <mergeCell ref="B64:H64"/>
    <mergeCell ref="B65:I65"/>
    <mergeCell ref="C66:D66"/>
    <mergeCell ref="C67:D67"/>
    <mergeCell ref="B56:I56"/>
    <mergeCell ref="B57:I57"/>
    <mergeCell ref="C58:D58"/>
    <mergeCell ref="C48:D48"/>
    <mergeCell ref="C49:D49"/>
    <mergeCell ref="B50:H50"/>
    <mergeCell ref="B51:H51"/>
    <mergeCell ref="B52:H52"/>
    <mergeCell ref="B53:H53"/>
    <mergeCell ref="B42:H42"/>
    <mergeCell ref="B43:H43"/>
    <mergeCell ref="B44:H44"/>
    <mergeCell ref="B45:I45"/>
    <mergeCell ref="C46:D46"/>
    <mergeCell ref="C47:D47"/>
    <mergeCell ref="B27:H27"/>
    <mergeCell ref="B28:H28"/>
    <mergeCell ref="B29:H29"/>
    <mergeCell ref="B31:I31"/>
    <mergeCell ref="B32:I32"/>
    <mergeCell ref="C33:D33"/>
    <mergeCell ref="C21:D21"/>
    <mergeCell ref="C22:D22"/>
    <mergeCell ref="C23:D23"/>
    <mergeCell ref="C24:D24"/>
    <mergeCell ref="C25:D25"/>
    <mergeCell ref="B26:H26"/>
    <mergeCell ref="B5:I5"/>
    <mergeCell ref="C6:D6"/>
    <mergeCell ref="B17:H17"/>
    <mergeCell ref="B18:H18"/>
    <mergeCell ref="B19:H19"/>
    <mergeCell ref="B20:I20"/>
    <mergeCell ref="B2:I2"/>
    <mergeCell ref="B4:I4"/>
  </mergeCells>
  <pageMargins left="0.39370078740157483" right="0.39370078740157483" top="0.39370078740157483" bottom="0.39370078740157483" header="0.27559055118110237" footer="0.51181102362204722"/>
  <pageSetup paperSize="9" scale="7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7"/>
  <sheetViews>
    <sheetView topLeftCell="A21" zoomScaleSheetLayoutView="40" workbookViewId="0">
      <selection activeCell="A39" sqref="A39:XFD557"/>
    </sheetView>
  </sheetViews>
  <sheetFormatPr defaultRowHeight="16.5" customHeight="1"/>
  <cols>
    <col min="1" max="1" width="9.140625" style="1" customWidth="1"/>
    <col min="2" max="2" width="9.42578125" style="1" bestFit="1" customWidth="1"/>
    <col min="3" max="3" width="42" style="1" customWidth="1"/>
    <col min="4" max="4" width="12.140625" style="1" customWidth="1"/>
    <col min="5" max="5" width="9.42578125" style="1" bestFit="1" customWidth="1"/>
    <col min="6" max="6" width="10.42578125" style="1" bestFit="1" customWidth="1"/>
    <col min="7" max="7" width="12.42578125" style="1" customWidth="1"/>
    <col min="8" max="8" width="13.28515625" style="1" customWidth="1"/>
    <col min="9" max="9" width="14.28515625" style="1" bestFit="1" customWidth="1"/>
    <col min="10" max="10" width="9.140625" style="1"/>
    <col min="11" max="12" width="15.85546875" style="1" customWidth="1"/>
    <col min="13" max="13" width="22" style="1" customWidth="1"/>
    <col min="14" max="16384" width="9.140625" style="1"/>
  </cols>
  <sheetData>
    <row r="1" spans="2:9" ht="16.5" customHeight="1">
      <c r="B1" s="32"/>
      <c r="C1" s="33"/>
      <c r="D1" s="27"/>
      <c r="E1" s="27"/>
      <c r="F1" s="27"/>
      <c r="G1" s="27"/>
      <c r="H1" s="27"/>
      <c r="I1" s="33"/>
    </row>
    <row r="3" spans="2:9" ht="16.5" customHeight="1" thickBot="1"/>
    <row r="4" spans="2:9" ht="16.5" customHeight="1" thickBot="1">
      <c r="B4" s="515" t="s">
        <v>464</v>
      </c>
      <c r="C4" s="516"/>
      <c r="D4" s="516"/>
      <c r="E4" s="516"/>
      <c r="F4" s="516"/>
      <c r="G4" s="516"/>
      <c r="H4" s="516"/>
      <c r="I4" s="517"/>
    </row>
    <row r="5" spans="2:9" ht="16.5" customHeight="1" thickBot="1">
      <c r="B5" s="30"/>
      <c r="C5" s="29"/>
      <c r="D5" s="27"/>
      <c r="E5" s="27"/>
      <c r="F5" s="27"/>
      <c r="G5" s="27"/>
      <c r="H5" s="27"/>
      <c r="I5" s="31"/>
    </row>
    <row r="6" spans="2:9" ht="16.5" customHeight="1" thickBot="1">
      <c r="B6" s="382" t="s">
        <v>29</v>
      </c>
      <c r="C6" s="383"/>
      <c r="D6" s="384"/>
      <c r="E6" s="384"/>
      <c r="F6" s="384"/>
      <c r="G6" s="384"/>
      <c r="H6" s="384"/>
      <c r="I6" s="385"/>
    </row>
    <row r="7" spans="2:9" ht="16.5" customHeight="1" thickBot="1">
      <c r="B7" s="110" t="s">
        <v>2</v>
      </c>
      <c r="C7" s="412" t="s">
        <v>0</v>
      </c>
      <c r="D7" s="413"/>
      <c r="E7" s="414"/>
      <c r="F7" s="338" t="s">
        <v>3</v>
      </c>
      <c r="G7" s="338"/>
      <c r="H7" s="84" t="s">
        <v>116</v>
      </c>
      <c r="I7" s="111" t="s">
        <v>117</v>
      </c>
    </row>
    <row r="8" spans="2:9" ht="16.5" customHeight="1">
      <c r="B8" s="112">
        <v>1</v>
      </c>
      <c r="C8" s="377" t="s">
        <v>118</v>
      </c>
      <c r="D8" s="377"/>
      <c r="E8" s="377"/>
      <c r="F8" s="18">
        <v>11.6</v>
      </c>
      <c r="G8" s="24" t="s">
        <v>13</v>
      </c>
      <c r="H8" s="75">
        <v>840</v>
      </c>
      <c r="I8" s="19">
        <f t="shared" ref="I8:I11" si="0">F8*H8</f>
        <v>9744</v>
      </c>
    </row>
    <row r="9" spans="2:9" ht="16.5" customHeight="1">
      <c r="B9" s="25">
        <v>2</v>
      </c>
      <c r="C9" s="378" t="s">
        <v>119</v>
      </c>
      <c r="D9" s="378"/>
      <c r="E9" s="378"/>
      <c r="F9" s="8">
        <f>F8*1.3</f>
        <v>15.08</v>
      </c>
      <c r="G9" s="15" t="s">
        <v>13</v>
      </c>
      <c r="H9" s="4">
        <v>350</v>
      </c>
      <c r="I9" s="113">
        <f t="shared" si="0"/>
        <v>5278</v>
      </c>
    </row>
    <row r="10" spans="2:9" ht="16.5" customHeight="1">
      <c r="B10" s="25">
        <v>3</v>
      </c>
      <c r="C10" s="378" t="s">
        <v>120</v>
      </c>
      <c r="D10" s="378"/>
      <c r="E10" s="378"/>
      <c r="F10" s="8">
        <f>F20+F21+F22+F23+F24</f>
        <v>187</v>
      </c>
      <c r="G10" s="15" t="s">
        <v>1</v>
      </c>
      <c r="H10" s="4">
        <v>120</v>
      </c>
      <c r="I10" s="113">
        <f t="shared" si="0"/>
        <v>22440</v>
      </c>
    </row>
    <row r="11" spans="2:9" ht="16.5" customHeight="1" thickBot="1">
      <c r="B11" s="114">
        <v>4</v>
      </c>
      <c r="C11" s="358" t="s">
        <v>121</v>
      </c>
      <c r="D11" s="358"/>
      <c r="E11" s="358"/>
      <c r="F11" s="46">
        <v>3</v>
      </c>
      <c r="G11" s="96" t="s">
        <v>6</v>
      </c>
      <c r="H11" s="48">
        <v>1200</v>
      </c>
      <c r="I11" s="115">
        <f t="shared" si="0"/>
        <v>3600</v>
      </c>
    </row>
    <row r="12" spans="2:9" ht="16.5" customHeight="1">
      <c r="B12" s="369" t="s">
        <v>122</v>
      </c>
      <c r="C12" s="370"/>
      <c r="D12" s="370"/>
      <c r="E12" s="370"/>
      <c r="F12" s="370"/>
      <c r="G12" s="370"/>
      <c r="H12" s="370"/>
      <c r="I12" s="113">
        <f>SUM(I8:I11)</f>
        <v>41062</v>
      </c>
    </row>
    <row r="13" spans="2:9" ht="16.5" customHeight="1">
      <c r="B13" s="362" t="s">
        <v>78</v>
      </c>
      <c r="C13" s="363"/>
      <c r="D13" s="363"/>
      <c r="E13" s="363"/>
      <c r="F13" s="363"/>
      <c r="G13" s="363"/>
      <c r="H13" s="364"/>
      <c r="I13" s="5">
        <f>I12*0.15</f>
        <v>6159.3</v>
      </c>
    </row>
    <row r="14" spans="2:9" ht="16.5" customHeight="1" thickBot="1">
      <c r="B14" s="405" t="s">
        <v>76</v>
      </c>
      <c r="C14" s="406"/>
      <c r="D14" s="406"/>
      <c r="E14" s="406"/>
      <c r="F14" s="406"/>
      <c r="G14" s="406"/>
      <c r="H14" s="406"/>
      <c r="I14" s="116">
        <f>SUM(I12:I13)</f>
        <v>47221.3</v>
      </c>
    </row>
    <row r="15" spans="2:9" ht="16.5" customHeight="1" thickBot="1">
      <c r="B15" s="382" t="s">
        <v>8</v>
      </c>
      <c r="C15" s="383"/>
      <c r="D15" s="384"/>
      <c r="E15" s="384"/>
      <c r="F15" s="384"/>
      <c r="G15" s="384"/>
      <c r="H15" s="384"/>
      <c r="I15" s="385"/>
    </row>
    <row r="16" spans="2:9" ht="16.5" customHeight="1" thickBot="1">
      <c r="B16" s="117" t="s">
        <v>2</v>
      </c>
      <c r="C16" s="371" t="s">
        <v>67</v>
      </c>
      <c r="D16" s="372"/>
      <c r="E16" s="118" t="s">
        <v>68</v>
      </c>
      <c r="F16" s="373" t="s">
        <v>3</v>
      </c>
      <c r="G16" s="373"/>
      <c r="H16" s="118" t="s">
        <v>116</v>
      </c>
      <c r="I16" s="119" t="s">
        <v>117</v>
      </c>
    </row>
    <row r="17" spans="2:9" ht="16.5" customHeight="1">
      <c r="B17" s="12">
        <v>1</v>
      </c>
      <c r="C17" s="120" t="s">
        <v>17</v>
      </c>
      <c r="D17" s="121" t="s">
        <v>123</v>
      </c>
      <c r="E17" s="17">
        <v>1.1000000000000001</v>
      </c>
      <c r="F17" s="18">
        <v>8</v>
      </c>
      <c r="G17" s="24" t="s">
        <v>13</v>
      </c>
      <c r="H17" s="75">
        <v>600</v>
      </c>
      <c r="I17" s="19">
        <f>H17*F17*E17</f>
        <v>5280</v>
      </c>
    </row>
    <row r="18" spans="2:9" ht="16.5" customHeight="1">
      <c r="B18" s="9">
        <v>2</v>
      </c>
      <c r="C18" s="82" t="s">
        <v>106</v>
      </c>
      <c r="D18" s="11" t="s">
        <v>124</v>
      </c>
      <c r="E18" s="6">
        <v>1.2</v>
      </c>
      <c r="F18" s="8">
        <v>8</v>
      </c>
      <c r="G18" s="15" t="s">
        <v>13</v>
      </c>
      <c r="H18" s="4">
        <v>2200</v>
      </c>
      <c r="I18" s="5">
        <f t="shared" ref="I18:I33" si="1">H18*F18*E18</f>
        <v>21120</v>
      </c>
    </row>
    <row r="19" spans="2:9" ht="16.5" customHeight="1">
      <c r="B19" s="9">
        <v>3</v>
      </c>
      <c r="C19" s="82" t="s">
        <v>30</v>
      </c>
      <c r="D19" s="11"/>
      <c r="E19" s="6">
        <v>1.2</v>
      </c>
      <c r="F19" s="8">
        <v>58</v>
      </c>
      <c r="G19" s="3" t="s">
        <v>9</v>
      </c>
      <c r="H19" s="4">
        <v>36</v>
      </c>
      <c r="I19" s="5">
        <f t="shared" si="1"/>
        <v>2505.6</v>
      </c>
    </row>
    <row r="20" spans="2:9" ht="16.5" customHeight="1">
      <c r="B20" s="9">
        <v>4</v>
      </c>
      <c r="C20" s="82" t="s">
        <v>125</v>
      </c>
      <c r="D20" s="11" t="s">
        <v>126</v>
      </c>
      <c r="E20" s="6">
        <v>1.1000000000000001</v>
      </c>
      <c r="F20" s="8">
        <v>98</v>
      </c>
      <c r="G20" s="3" t="s">
        <v>1</v>
      </c>
      <c r="H20" s="4">
        <v>99</v>
      </c>
      <c r="I20" s="5">
        <f t="shared" si="1"/>
        <v>10672.2</v>
      </c>
    </row>
    <row r="21" spans="2:9" ht="16.5" customHeight="1">
      <c r="B21" s="9">
        <v>4</v>
      </c>
      <c r="C21" s="82" t="s">
        <v>127</v>
      </c>
      <c r="D21" s="11" t="s">
        <v>126</v>
      </c>
      <c r="E21" s="6">
        <v>1.1000000000000001</v>
      </c>
      <c r="F21" s="8">
        <v>36</v>
      </c>
      <c r="G21" s="3" t="s">
        <v>1</v>
      </c>
      <c r="H21" s="4">
        <v>99</v>
      </c>
      <c r="I21" s="5">
        <f t="shared" si="1"/>
        <v>3920.4</v>
      </c>
    </row>
    <row r="22" spans="2:9" ht="16.5" customHeight="1">
      <c r="B22" s="9">
        <v>5</v>
      </c>
      <c r="C22" s="82" t="s">
        <v>125</v>
      </c>
      <c r="D22" s="11" t="s">
        <v>128</v>
      </c>
      <c r="E22" s="6">
        <v>1.1000000000000001</v>
      </c>
      <c r="F22" s="8">
        <v>31</v>
      </c>
      <c r="G22" s="3" t="s">
        <v>1</v>
      </c>
      <c r="H22" s="4">
        <v>187</v>
      </c>
      <c r="I22" s="5">
        <f t="shared" si="1"/>
        <v>6376.7000000000007</v>
      </c>
    </row>
    <row r="23" spans="2:9" ht="16.5" customHeight="1">
      <c r="B23" s="9">
        <v>6</v>
      </c>
      <c r="C23" s="82" t="s">
        <v>129</v>
      </c>
      <c r="D23" s="11" t="s">
        <v>126</v>
      </c>
      <c r="E23" s="6">
        <v>1.1000000000000001</v>
      </c>
      <c r="F23" s="8">
        <v>7</v>
      </c>
      <c r="G23" s="3" t="s">
        <v>1</v>
      </c>
      <c r="H23" s="4">
        <v>132</v>
      </c>
      <c r="I23" s="5">
        <f t="shared" si="1"/>
        <v>1016.4000000000001</v>
      </c>
    </row>
    <row r="24" spans="2:9" ht="16.5" customHeight="1">
      <c r="B24" s="9">
        <v>7</v>
      </c>
      <c r="C24" s="82" t="s">
        <v>129</v>
      </c>
      <c r="D24" s="11" t="s">
        <v>128</v>
      </c>
      <c r="E24" s="6">
        <v>1.1000000000000001</v>
      </c>
      <c r="F24" s="8">
        <v>15</v>
      </c>
      <c r="G24" s="3" t="s">
        <v>1</v>
      </c>
      <c r="H24" s="4">
        <v>187</v>
      </c>
      <c r="I24" s="5">
        <f t="shared" si="1"/>
        <v>3085.5000000000005</v>
      </c>
    </row>
    <row r="25" spans="2:9" ht="16.5" customHeight="1">
      <c r="B25" s="9">
        <v>8</v>
      </c>
      <c r="C25" s="82" t="s">
        <v>130</v>
      </c>
      <c r="D25" s="11" t="s">
        <v>126</v>
      </c>
      <c r="E25" s="6">
        <v>1</v>
      </c>
      <c r="F25" s="8">
        <v>2</v>
      </c>
      <c r="G25" s="3" t="s">
        <v>10</v>
      </c>
      <c r="H25" s="4">
        <v>83</v>
      </c>
      <c r="I25" s="5">
        <f t="shared" si="1"/>
        <v>166</v>
      </c>
    </row>
    <row r="26" spans="2:9" ht="16.5" customHeight="1">
      <c r="B26" s="9">
        <v>9</v>
      </c>
      <c r="C26" s="82" t="s">
        <v>130</v>
      </c>
      <c r="D26" s="11" t="s">
        <v>128</v>
      </c>
      <c r="E26" s="6">
        <v>1</v>
      </c>
      <c r="F26" s="8">
        <v>2</v>
      </c>
      <c r="G26" s="3" t="s">
        <v>10</v>
      </c>
      <c r="H26" s="4">
        <v>160</v>
      </c>
      <c r="I26" s="5">
        <f t="shared" si="1"/>
        <v>320</v>
      </c>
    </row>
    <row r="27" spans="2:9" ht="16.5" customHeight="1">
      <c r="B27" s="9">
        <v>10</v>
      </c>
      <c r="C27" s="82" t="s">
        <v>131</v>
      </c>
      <c r="D27" s="11" t="s">
        <v>126</v>
      </c>
      <c r="E27" s="6">
        <v>1</v>
      </c>
      <c r="F27" s="8">
        <v>1</v>
      </c>
      <c r="G27" s="3" t="s">
        <v>10</v>
      </c>
      <c r="H27" s="4">
        <v>104</v>
      </c>
      <c r="I27" s="5">
        <f t="shared" si="1"/>
        <v>104</v>
      </c>
    </row>
    <row r="28" spans="2:9" ht="16.5" customHeight="1">
      <c r="B28" s="9">
        <v>11</v>
      </c>
      <c r="C28" s="82" t="s">
        <v>132</v>
      </c>
      <c r="D28" s="122" t="s">
        <v>133</v>
      </c>
      <c r="E28" s="7">
        <v>1</v>
      </c>
      <c r="F28" s="8">
        <v>4</v>
      </c>
      <c r="G28" s="3" t="s">
        <v>10</v>
      </c>
      <c r="H28" s="4">
        <v>149</v>
      </c>
      <c r="I28" s="5">
        <f t="shared" si="1"/>
        <v>596</v>
      </c>
    </row>
    <row r="29" spans="2:9" ht="16.5" customHeight="1">
      <c r="B29" s="9">
        <v>12</v>
      </c>
      <c r="C29" s="82" t="s">
        <v>132</v>
      </c>
      <c r="D29" s="122" t="s">
        <v>134</v>
      </c>
      <c r="E29" s="7">
        <v>1</v>
      </c>
      <c r="F29" s="8">
        <v>2</v>
      </c>
      <c r="G29" s="3" t="s">
        <v>10</v>
      </c>
      <c r="H29" s="4">
        <v>209</v>
      </c>
      <c r="I29" s="5">
        <f t="shared" si="1"/>
        <v>418</v>
      </c>
    </row>
    <row r="30" spans="2:9" ht="16.5" customHeight="1">
      <c r="B30" s="9">
        <v>13</v>
      </c>
      <c r="C30" s="82" t="s">
        <v>135</v>
      </c>
      <c r="D30" s="11" t="s">
        <v>136</v>
      </c>
      <c r="E30" s="6">
        <v>1</v>
      </c>
      <c r="F30" s="8">
        <v>1</v>
      </c>
      <c r="G30" s="3" t="s">
        <v>10</v>
      </c>
      <c r="H30" s="4">
        <v>121</v>
      </c>
      <c r="I30" s="5">
        <f t="shared" si="1"/>
        <v>121</v>
      </c>
    </row>
    <row r="31" spans="2:9" ht="16.5" customHeight="1">
      <c r="B31" s="9">
        <v>14</v>
      </c>
      <c r="C31" s="82" t="s">
        <v>137</v>
      </c>
      <c r="D31" s="11" t="s">
        <v>126</v>
      </c>
      <c r="E31" s="6">
        <v>1</v>
      </c>
      <c r="F31" s="8">
        <v>3</v>
      </c>
      <c r="G31" s="3" t="s">
        <v>10</v>
      </c>
      <c r="H31" s="4">
        <v>33</v>
      </c>
      <c r="I31" s="5">
        <f t="shared" si="1"/>
        <v>99</v>
      </c>
    </row>
    <row r="32" spans="2:9" ht="16.5" customHeight="1">
      <c r="B32" s="9">
        <v>15</v>
      </c>
      <c r="C32" s="82" t="s">
        <v>138</v>
      </c>
      <c r="D32" s="11" t="s">
        <v>126</v>
      </c>
      <c r="E32" s="6">
        <v>1</v>
      </c>
      <c r="F32" s="8">
        <v>2</v>
      </c>
      <c r="G32" s="3" t="s">
        <v>10</v>
      </c>
      <c r="H32" s="4">
        <v>66</v>
      </c>
      <c r="I32" s="5">
        <f t="shared" si="1"/>
        <v>132</v>
      </c>
    </row>
    <row r="33" spans="2:9" ht="16.5" customHeight="1" thickBot="1">
      <c r="B33" s="44">
        <v>16</v>
      </c>
      <c r="C33" s="83" t="s">
        <v>138</v>
      </c>
      <c r="D33" s="123" t="s">
        <v>128</v>
      </c>
      <c r="E33" s="45">
        <v>1</v>
      </c>
      <c r="F33" s="46">
        <v>1</v>
      </c>
      <c r="G33" s="47" t="s">
        <v>10</v>
      </c>
      <c r="H33" s="48">
        <v>165</v>
      </c>
      <c r="I33" s="49">
        <f t="shared" si="1"/>
        <v>165</v>
      </c>
    </row>
    <row r="34" spans="2:9" ht="16.5" customHeight="1">
      <c r="B34" s="359" t="s">
        <v>139</v>
      </c>
      <c r="C34" s="360"/>
      <c r="D34" s="360"/>
      <c r="E34" s="360"/>
      <c r="F34" s="360"/>
      <c r="G34" s="360"/>
      <c r="H34" s="361"/>
      <c r="I34" s="113">
        <f>SUM(I17:I33)</f>
        <v>56097.80000000001</v>
      </c>
    </row>
    <row r="35" spans="2:9" ht="16.5" customHeight="1">
      <c r="B35" s="362" t="s">
        <v>75</v>
      </c>
      <c r="C35" s="363"/>
      <c r="D35" s="363"/>
      <c r="E35" s="363"/>
      <c r="F35" s="363"/>
      <c r="G35" s="363"/>
      <c r="H35" s="364"/>
      <c r="I35" s="5">
        <f>I34*0.12</f>
        <v>6731.7360000000008</v>
      </c>
    </row>
    <row r="36" spans="2:9" ht="16.5" customHeight="1" thickBot="1">
      <c r="B36" s="365" t="s">
        <v>76</v>
      </c>
      <c r="C36" s="366"/>
      <c r="D36" s="366"/>
      <c r="E36" s="366"/>
      <c r="F36" s="366"/>
      <c r="G36" s="366"/>
      <c r="H36" s="366"/>
      <c r="I36" s="124">
        <f>SUM(I34:I35)</f>
        <v>62829.536000000007</v>
      </c>
    </row>
    <row r="37" spans="2:9" ht="16.5" customHeight="1" thickBot="1">
      <c r="B37" s="367" t="s">
        <v>140</v>
      </c>
      <c r="C37" s="368"/>
      <c r="D37" s="368"/>
      <c r="E37" s="368"/>
      <c r="F37" s="368"/>
      <c r="G37" s="368"/>
      <c r="H37" s="368"/>
      <c r="I37" s="125">
        <f>I14+I36</f>
        <v>110050.83600000001</v>
      </c>
    </row>
  </sheetData>
  <mergeCells count="18">
    <mergeCell ref="C16:D16"/>
    <mergeCell ref="F16:G16"/>
    <mergeCell ref="B34:H34"/>
    <mergeCell ref="B35:H35"/>
    <mergeCell ref="B36:H36"/>
    <mergeCell ref="B37:H37"/>
    <mergeCell ref="C10:E10"/>
    <mergeCell ref="C11:E11"/>
    <mergeCell ref="B12:H12"/>
    <mergeCell ref="B13:H13"/>
    <mergeCell ref="B14:H14"/>
    <mergeCell ref="B15:I15"/>
    <mergeCell ref="B4:I4"/>
    <mergeCell ref="B6:I6"/>
    <mergeCell ref="C7:E7"/>
    <mergeCell ref="F7:G7"/>
    <mergeCell ref="C8:E8"/>
    <mergeCell ref="C9:E9"/>
  </mergeCells>
  <dataValidations count="1">
    <dataValidation type="whole" errorStyle="warning" allowBlank="1" showErrorMessage="1" errorTitle="Количество" error="Введите в данную ячейку число." promptTitle="Количество" sqref="B34 B36:B37 B12:C12 B14:C14">
      <formula1>0</formula1>
      <formula2>1000000000</formula2>
    </dataValidation>
  </dataValidations>
  <pageMargins left="0.39370078740157483" right="0.39370078740157483" top="0.39370078740157483" bottom="0.39370078740157483" header="0.27559055118110237" footer="0.51181102362204722"/>
  <pageSetup paperSize="9" scale="79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85"/>
  <sheetViews>
    <sheetView topLeftCell="A69" zoomScaleSheetLayoutView="40" workbookViewId="0">
      <selection activeCell="C93" sqref="C93"/>
    </sheetView>
  </sheetViews>
  <sheetFormatPr defaultRowHeight="16.5" customHeight="1"/>
  <cols>
    <col min="1" max="1" width="9.140625" style="1" customWidth="1"/>
    <col min="2" max="2" width="9.42578125" style="1" bestFit="1" customWidth="1"/>
    <col min="3" max="3" width="42" style="1" customWidth="1"/>
    <col min="4" max="4" width="12.140625" style="1" customWidth="1"/>
    <col min="5" max="5" width="9.42578125" style="1" bestFit="1" customWidth="1"/>
    <col min="6" max="6" width="10.42578125" style="1" bestFit="1" customWidth="1"/>
    <col min="7" max="7" width="12.42578125" style="1" customWidth="1"/>
    <col min="8" max="8" width="13.28515625" style="1" customWidth="1"/>
    <col min="9" max="9" width="14.28515625" style="1" bestFit="1" customWidth="1"/>
    <col min="10" max="10" width="9.140625" style="1"/>
    <col min="11" max="12" width="15.85546875" style="1" customWidth="1"/>
    <col min="13" max="13" width="22" style="1" customWidth="1"/>
    <col min="14" max="16384" width="9.140625" style="1"/>
  </cols>
  <sheetData>
    <row r="1" spans="2:9" ht="16.5" customHeight="1">
      <c r="B1" s="32"/>
      <c r="C1" s="33"/>
      <c r="D1" s="27"/>
      <c r="E1" s="27"/>
      <c r="F1" s="27"/>
      <c r="G1" s="27"/>
      <c r="H1" s="27"/>
      <c r="I1" s="33"/>
    </row>
    <row r="2" spans="2:9" ht="16.5" customHeight="1" thickBot="1"/>
    <row r="3" spans="2:9" ht="16.5" customHeight="1" thickBot="1">
      <c r="B3" s="515" t="s">
        <v>463</v>
      </c>
      <c r="C3" s="516"/>
      <c r="D3" s="516"/>
      <c r="E3" s="516"/>
      <c r="F3" s="516"/>
      <c r="G3" s="516"/>
      <c r="H3" s="517"/>
    </row>
    <row r="4" spans="2:9" ht="16.5" customHeight="1" thickBot="1">
      <c r="B4" s="126"/>
      <c r="C4" s="126"/>
      <c r="D4" s="126"/>
      <c r="E4" s="126"/>
      <c r="F4" s="126"/>
      <c r="G4" s="126"/>
      <c r="H4" s="126"/>
    </row>
    <row r="5" spans="2:9" ht="16.5" customHeight="1" thickBot="1">
      <c r="B5" s="425" t="s">
        <v>141</v>
      </c>
      <c r="C5" s="426"/>
      <c r="D5" s="426"/>
      <c r="E5" s="426"/>
      <c r="F5" s="426"/>
      <c r="G5" s="426"/>
      <c r="H5" s="427"/>
    </row>
    <row r="6" spans="2:9" ht="16.5" customHeight="1" thickBot="1">
      <c r="B6" s="127" t="s">
        <v>142</v>
      </c>
      <c r="C6" s="441" t="s">
        <v>67</v>
      </c>
      <c r="D6" s="441"/>
      <c r="E6" s="128" t="s">
        <v>3</v>
      </c>
      <c r="F6" s="129" t="s">
        <v>143</v>
      </c>
      <c r="G6" s="130" t="s">
        <v>116</v>
      </c>
      <c r="H6" s="131" t="s">
        <v>117</v>
      </c>
    </row>
    <row r="7" spans="2:9" ht="16.5" customHeight="1">
      <c r="B7" s="132">
        <v>1</v>
      </c>
      <c r="C7" s="438" t="s">
        <v>144</v>
      </c>
      <c r="D7" s="438"/>
      <c r="E7" s="133">
        <v>7</v>
      </c>
      <c r="F7" s="134" t="s">
        <v>10</v>
      </c>
      <c r="G7" s="135">
        <v>2180</v>
      </c>
      <c r="H7" s="136">
        <f t="shared" ref="H7:H12" si="0">E7*G7</f>
        <v>15260</v>
      </c>
    </row>
    <row r="8" spans="2:9" ht="16.5" customHeight="1">
      <c r="B8" s="137">
        <f>B7+1</f>
        <v>2</v>
      </c>
      <c r="C8" s="439" t="s">
        <v>145</v>
      </c>
      <c r="D8" s="439"/>
      <c r="E8" s="138">
        <v>13</v>
      </c>
      <c r="F8" s="139" t="s">
        <v>10</v>
      </c>
      <c r="G8" s="140">
        <v>1910</v>
      </c>
      <c r="H8" s="141">
        <f t="shared" si="0"/>
        <v>24830</v>
      </c>
    </row>
    <row r="9" spans="2:9" ht="16.5" customHeight="1">
      <c r="B9" s="137">
        <f>B8+1</f>
        <v>3</v>
      </c>
      <c r="C9" s="440" t="s">
        <v>146</v>
      </c>
      <c r="D9" s="440"/>
      <c r="E9" s="138">
        <v>2</v>
      </c>
      <c r="F9" s="139" t="s">
        <v>10</v>
      </c>
      <c r="G9" s="140">
        <v>1475</v>
      </c>
      <c r="H9" s="141">
        <f t="shared" si="0"/>
        <v>2950</v>
      </c>
    </row>
    <row r="10" spans="2:9" ht="16.5" customHeight="1">
      <c r="B10" s="137">
        <f>B9+1</f>
        <v>4</v>
      </c>
      <c r="C10" s="440" t="s">
        <v>147</v>
      </c>
      <c r="D10" s="440"/>
      <c r="E10" s="138">
        <v>5</v>
      </c>
      <c r="F10" s="139" t="s">
        <v>10</v>
      </c>
      <c r="G10" s="140">
        <v>2990</v>
      </c>
      <c r="H10" s="141">
        <f t="shared" si="0"/>
        <v>14950</v>
      </c>
    </row>
    <row r="11" spans="2:9" ht="16.5" customHeight="1">
      <c r="B11" s="137">
        <f>B10+1</f>
        <v>5</v>
      </c>
      <c r="C11" s="440" t="s">
        <v>148</v>
      </c>
      <c r="D11" s="440"/>
      <c r="E11" s="138">
        <v>2</v>
      </c>
      <c r="F11" s="139" t="s">
        <v>10</v>
      </c>
      <c r="G11" s="140">
        <v>2990</v>
      </c>
      <c r="H11" s="141">
        <f t="shared" si="0"/>
        <v>5980</v>
      </c>
    </row>
    <row r="12" spans="2:9" ht="16.5" customHeight="1" thickBot="1">
      <c r="B12" s="142">
        <f>B11+1</f>
        <v>6</v>
      </c>
      <c r="C12" s="435" t="s">
        <v>149</v>
      </c>
      <c r="D12" s="435"/>
      <c r="E12" s="143">
        <v>2</v>
      </c>
      <c r="F12" s="144" t="s">
        <v>10</v>
      </c>
      <c r="G12" s="145">
        <v>700</v>
      </c>
      <c r="H12" s="146">
        <f t="shared" si="0"/>
        <v>1400</v>
      </c>
    </row>
    <row r="13" spans="2:9" ht="16.5" customHeight="1">
      <c r="B13" s="436" t="s">
        <v>150</v>
      </c>
      <c r="C13" s="437"/>
      <c r="D13" s="437"/>
      <c r="E13" s="437"/>
      <c r="F13" s="437"/>
      <c r="G13" s="437"/>
      <c r="H13" s="147">
        <f>SUM(H7:H12)</f>
        <v>65370</v>
      </c>
    </row>
    <row r="14" spans="2:9" ht="16.5" customHeight="1">
      <c r="B14" s="415" t="s">
        <v>75</v>
      </c>
      <c r="C14" s="416"/>
      <c r="D14" s="416"/>
      <c r="E14" s="416"/>
      <c r="F14" s="416"/>
      <c r="G14" s="416"/>
      <c r="H14" s="148">
        <f>H13*0.12</f>
        <v>7844.4</v>
      </c>
    </row>
    <row r="15" spans="2:9" ht="16.5" customHeight="1" thickBot="1">
      <c r="B15" s="417" t="s">
        <v>76</v>
      </c>
      <c r="C15" s="418"/>
      <c r="D15" s="418"/>
      <c r="E15" s="418"/>
      <c r="F15" s="418"/>
      <c r="G15" s="418"/>
      <c r="H15" s="149">
        <f>SUM(H13:H14)</f>
        <v>73214.399999999994</v>
      </c>
    </row>
    <row r="16" spans="2:9" ht="16.5" customHeight="1" thickBot="1">
      <c r="B16" s="150"/>
      <c r="C16" s="150"/>
      <c r="D16" s="150"/>
      <c r="E16" s="150"/>
      <c r="F16" s="150"/>
      <c r="G16" s="150"/>
      <c r="H16" s="151"/>
    </row>
    <row r="17" spans="2:8" ht="16.5" customHeight="1" thickBot="1">
      <c r="B17" s="524" t="s">
        <v>151</v>
      </c>
      <c r="C17" s="525"/>
      <c r="D17" s="525"/>
      <c r="E17" s="525"/>
      <c r="F17" s="525"/>
      <c r="G17" s="525"/>
      <c r="H17" s="526"/>
    </row>
    <row r="18" spans="2:8" ht="16.5" customHeight="1" thickBot="1">
      <c r="B18" s="428" t="s">
        <v>8</v>
      </c>
      <c r="C18" s="429"/>
      <c r="D18" s="429"/>
      <c r="E18" s="429"/>
      <c r="F18" s="429"/>
      <c r="G18" s="429"/>
      <c r="H18" s="430"/>
    </row>
    <row r="19" spans="2:8" ht="16.5" customHeight="1" thickBot="1">
      <c r="B19" s="152" t="s">
        <v>152</v>
      </c>
      <c r="C19" s="153" t="s">
        <v>67</v>
      </c>
      <c r="D19" s="153" t="s">
        <v>68</v>
      </c>
      <c r="E19" s="153" t="s">
        <v>3</v>
      </c>
      <c r="F19" s="153" t="s">
        <v>153</v>
      </c>
      <c r="G19" s="153" t="s">
        <v>116</v>
      </c>
      <c r="H19" s="154" t="s">
        <v>117</v>
      </c>
    </row>
    <row r="20" spans="2:8" ht="16.5" customHeight="1">
      <c r="B20" s="155"/>
      <c r="C20" s="156" t="s">
        <v>154</v>
      </c>
      <c r="D20" s="431"/>
      <c r="E20" s="431"/>
      <c r="F20" s="431"/>
      <c r="G20" s="431"/>
      <c r="H20" s="432"/>
    </row>
    <row r="21" spans="2:8" ht="16.5" customHeight="1">
      <c r="B21" s="157">
        <v>1</v>
      </c>
      <c r="C21" s="158" t="s">
        <v>155</v>
      </c>
      <c r="D21" s="164">
        <v>1.2</v>
      </c>
      <c r="E21" s="160">
        <v>78</v>
      </c>
      <c r="F21" s="138" t="s">
        <v>1</v>
      </c>
      <c r="G21" s="160">
        <v>196</v>
      </c>
      <c r="H21" s="161">
        <f t="shared" ref="H21:H29" si="1">D21*E21*G21</f>
        <v>18345.599999999999</v>
      </c>
    </row>
    <row r="22" spans="2:8" ht="16.5" customHeight="1">
      <c r="B22" s="157">
        <v>2</v>
      </c>
      <c r="C22" s="158" t="s">
        <v>156</v>
      </c>
      <c r="D22" s="164">
        <v>1.2</v>
      </c>
      <c r="E22" s="160">
        <v>30</v>
      </c>
      <c r="F22" s="138" t="s">
        <v>1</v>
      </c>
      <c r="G22" s="160">
        <v>132</v>
      </c>
      <c r="H22" s="161">
        <f t="shared" si="1"/>
        <v>4752</v>
      </c>
    </row>
    <row r="23" spans="2:8" ht="16.5" customHeight="1">
      <c r="B23" s="157">
        <v>3</v>
      </c>
      <c r="C23" s="158" t="s">
        <v>157</v>
      </c>
      <c r="D23" s="164">
        <v>1.2</v>
      </c>
      <c r="E23" s="160">
        <v>636</v>
      </c>
      <c r="F23" s="138" t="s">
        <v>1</v>
      </c>
      <c r="G23" s="160">
        <v>94</v>
      </c>
      <c r="H23" s="161">
        <f t="shared" si="1"/>
        <v>71740.799999999988</v>
      </c>
    </row>
    <row r="24" spans="2:8" ht="16.5" customHeight="1">
      <c r="B24" s="157">
        <v>4</v>
      </c>
      <c r="C24" s="158" t="s">
        <v>158</v>
      </c>
      <c r="D24" s="164">
        <v>1.2</v>
      </c>
      <c r="E24" s="160">
        <v>46</v>
      </c>
      <c r="F24" s="138" t="s">
        <v>1</v>
      </c>
      <c r="G24" s="160">
        <v>29</v>
      </c>
      <c r="H24" s="161">
        <f t="shared" si="1"/>
        <v>1600.8</v>
      </c>
    </row>
    <row r="25" spans="2:8" ht="16.5" customHeight="1">
      <c r="B25" s="157">
        <v>5</v>
      </c>
      <c r="C25" s="158" t="s">
        <v>159</v>
      </c>
      <c r="D25" s="164">
        <v>1</v>
      </c>
      <c r="E25" s="162">
        <v>32</v>
      </c>
      <c r="F25" s="138" t="s">
        <v>1</v>
      </c>
      <c r="G25" s="160">
        <v>220</v>
      </c>
      <c r="H25" s="161">
        <f t="shared" si="1"/>
        <v>7040</v>
      </c>
    </row>
    <row r="26" spans="2:8" ht="16.5" customHeight="1">
      <c r="B26" s="157">
        <v>6</v>
      </c>
      <c r="C26" s="158" t="s">
        <v>160</v>
      </c>
      <c r="D26" s="164">
        <v>1.2</v>
      </c>
      <c r="E26" s="160">
        <v>30</v>
      </c>
      <c r="F26" s="138" t="s">
        <v>1</v>
      </c>
      <c r="G26" s="160">
        <v>14</v>
      </c>
      <c r="H26" s="161">
        <f t="shared" si="1"/>
        <v>504</v>
      </c>
    </row>
    <row r="27" spans="2:8" ht="16.5" customHeight="1">
      <c r="B27" s="157">
        <v>7</v>
      </c>
      <c r="C27" s="158" t="s">
        <v>161</v>
      </c>
      <c r="D27" s="164">
        <v>1.2</v>
      </c>
      <c r="E27" s="160">
        <v>15</v>
      </c>
      <c r="F27" s="138" t="s">
        <v>1</v>
      </c>
      <c r="G27" s="160">
        <v>30</v>
      </c>
      <c r="H27" s="161">
        <f t="shared" si="1"/>
        <v>540</v>
      </c>
    </row>
    <row r="28" spans="2:8" ht="16.5" customHeight="1">
      <c r="B28" s="157">
        <v>8</v>
      </c>
      <c r="C28" s="158" t="s">
        <v>162</v>
      </c>
      <c r="D28" s="164">
        <v>1.2</v>
      </c>
      <c r="E28" s="160">
        <v>15</v>
      </c>
      <c r="F28" s="138" t="s">
        <v>1</v>
      </c>
      <c r="G28" s="160">
        <v>110</v>
      </c>
      <c r="H28" s="161">
        <f t="shared" si="1"/>
        <v>1980</v>
      </c>
    </row>
    <row r="29" spans="2:8" ht="16.5" customHeight="1">
      <c r="B29" s="157">
        <v>9</v>
      </c>
      <c r="C29" s="158" t="s">
        <v>163</v>
      </c>
      <c r="D29" s="164">
        <v>1</v>
      </c>
      <c r="E29" s="160">
        <v>170</v>
      </c>
      <c r="F29" s="138" t="s">
        <v>1</v>
      </c>
      <c r="G29" s="160">
        <v>21</v>
      </c>
      <c r="H29" s="161">
        <f t="shared" si="1"/>
        <v>3570</v>
      </c>
    </row>
    <row r="30" spans="2:8" ht="16.5" customHeight="1">
      <c r="B30" s="157"/>
      <c r="C30" s="163" t="s">
        <v>164</v>
      </c>
      <c r="D30" s="433"/>
      <c r="E30" s="433"/>
      <c r="F30" s="433"/>
      <c r="G30" s="433"/>
      <c r="H30" s="434"/>
    </row>
    <row r="31" spans="2:8" ht="16.5" customHeight="1">
      <c r="B31" s="157">
        <v>10</v>
      </c>
      <c r="C31" s="158" t="s">
        <v>165</v>
      </c>
      <c r="D31" s="164">
        <v>1</v>
      </c>
      <c r="E31" s="160">
        <v>6</v>
      </c>
      <c r="F31" s="138" t="s">
        <v>10</v>
      </c>
      <c r="G31" s="160">
        <v>350</v>
      </c>
      <c r="H31" s="161">
        <f t="shared" ref="H31:H35" si="2">D31*E31*G31</f>
        <v>2100</v>
      </c>
    </row>
    <row r="32" spans="2:8" ht="16.5" customHeight="1">
      <c r="B32" s="157">
        <v>11</v>
      </c>
      <c r="C32" s="158" t="s">
        <v>166</v>
      </c>
      <c r="D32" s="164">
        <v>1</v>
      </c>
      <c r="E32" s="160">
        <v>25</v>
      </c>
      <c r="F32" s="138" t="s">
        <v>72</v>
      </c>
      <c r="G32" s="160">
        <v>880</v>
      </c>
      <c r="H32" s="161">
        <f t="shared" si="2"/>
        <v>22000</v>
      </c>
    </row>
    <row r="33" spans="2:8" ht="16.5" customHeight="1">
      <c r="B33" s="157">
        <v>12</v>
      </c>
      <c r="C33" s="158" t="s">
        <v>167</v>
      </c>
      <c r="D33" s="164">
        <v>1</v>
      </c>
      <c r="E33" s="160">
        <v>4</v>
      </c>
      <c r="F33" s="138" t="s">
        <v>10</v>
      </c>
      <c r="G33" s="160">
        <v>450</v>
      </c>
      <c r="H33" s="161">
        <f t="shared" si="2"/>
        <v>1800</v>
      </c>
    </row>
    <row r="34" spans="2:8" ht="16.5" customHeight="1">
      <c r="B34" s="157">
        <v>13</v>
      </c>
      <c r="C34" s="158" t="s">
        <v>168</v>
      </c>
      <c r="D34" s="164">
        <v>1</v>
      </c>
      <c r="E34" s="160">
        <v>3</v>
      </c>
      <c r="F34" s="138" t="s">
        <v>10</v>
      </c>
      <c r="G34" s="162">
        <v>3751</v>
      </c>
      <c r="H34" s="161">
        <f t="shared" si="2"/>
        <v>11253</v>
      </c>
    </row>
    <row r="35" spans="2:8" ht="16.5" customHeight="1">
      <c r="B35" s="157">
        <v>14</v>
      </c>
      <c r="C35" s="158" t="s">
        <v>169</v>
      </c>
      <c r="D35" s="164">
        <v>1</v>
      </c>
      <c r="E35" s="160">
        <v>1</v>
      </c>
      <c r="F35" s="138" t="s">
        <v>72</v>
      </c>
      <c r="G35" s="160">
        <v>4500</v>
      </c>
      <c r="H35" s="161">
        <f t="shared" si="2"/>
        <v>4500</v>
      </c>
    </row>
    <row r="36" spans="2:8" ht="16.5" customHeight="1">
      <c r="B36" s="157"/>
      <c r="C36" s="163" t="s">
        <v>170</v>
      </c>
      <c r="D36" s="433"/>
      <c r="E36" s="433"/>
      <c r="F36" s="433"/>
      <c r="G36" s="433"/>
      <c r="H36" s="434"/>
    </row>
    <row r="37" spans="2:8" ht="16.5" customHeight="1">
      <c r="B37" s="157">
        <v>15</v>
      </c>
      <c r="C37" s="165" t="s">
        <v>171</v>
      </c>
      <c r="D37" s="166">
        <v>1</v>
      </c>
      <c r="E37" s="162">
        <v>9</v>
      </c>
      <c r="F37" s="167" t="s">
        <v>10</v>
      </c>
      <c r="G37" s="162">
        <v>470</v>
      </c>
      <c r="H37" s="161">
        <f t="shared" ref="H37:H39" si="3">D37*E37*G37</f>
        <v>4230</v>
      </c>
    </row>
    <row r="38" spans="2:8" ht="16.5" customHeight="1">
      <c r="B38" s="157">
        <v>16</v>
      </c>
      <c r="C38" s="158" t="s">
        <v>172</v>
      </c>
      <c r="D38" s="164">
        <v>1</v>
      </c>
      <c r="E38" s="160">
        <v>14</v>
      </c>
      <c r="F38" s="138" t="s">
        <v>10</v>
      </c>
      <c r="G38" s="160">
        <v>2350</v>
      </c>
      <c r="H38" s="161">
        <f t="shared" si="3"/>
        <v>32900</v>
      </c>
    </row>
    <row r="39" spans="2:8" ht="16.5" customHeight="1">
      <c r="B39" s="157">
        <v>17</v>
      </c>
      <c r="C39" s="158" t="s">
        <v>173</v>
      </c>
      <c r="D39" s="164">
        <v>1</v>
      </c>
      <c r="E39" s="160">
        <v>3</v>
      </c>
      <c r="F39" s="138" t="s">
        <v>10</v>
      </c>
      <c r="G39" s="160">
        <v>3850</v>
      </c>
      <c r="H39" s="161">
        <f t="shared" si="3"/>
        <v>11550</v>
      </c>
    </row>
    <row r="40" spans="2:8" ht="16.5" customHeight="1">
      <c r="B40" s="157"/>
      <c r="C40" s="163" t="s">
        <v>174</v>
      </c>
      <c r="D40" s="433"/>
      <c r="E40" s="433"/>
      <c r="F40" s="433"/>
      <c r="G40" s="433"/>
      <c r="H40" s="434"/>
    </row>
    <row r="41" spans="2:8" ht="16.5" customHeight="1">
      <c r="B41" s="157">
        <v>18</v>
      </c>
      <c r="C41" s="158" t="s">
        <v>175</v>
      </c>
      <c r="D41" s="164">
        <v>1</v>
      </c>
      <c r="E41" s="160">
        <v>20</v>
      </c>
      <c r="F41" s="138" t="s">
        <v>73</v>
      </c>
      <c r="G41" s="168">
        <v>190</v>
      </c>
      <c r="H41" s="161">
        <f>D41*E41*G41</f>
        <v>3800</v>
      </c>
    </row>
    <row r="42" spans="2:8" ht="16.5" customHeight="1">
      <c r="B42" s="157">
        <v>19</v>
      </c>
      <c r="C42" s="158" t="s">
        <v>176</v>
      </c>
      <c r="D42" s="164">
        <v>1</v>
      </c>
      <c r="E42" s="160">
        <v>25</v>
      </c>
      <c r="F42" s="138" t="s">
        <v>1</v>
      </c>
      <c r="G42" s="160">
        <v>525</v>
      </c>
      <c r="H42" s="161">
        <f>D42*E42*G42</f>
        <v>13125</v>
      </c>
    </row>
    <row r="43" spans="2:8" ht="16.5" customHeight="1">
      <c r="B43" s="157">
        <v>20</v>
      </c>
      <c r="C43" s="169" t="s">
        <v>177</v>
      </c>
      <c r="D43" s="164">
        <v>1.05</v>
      </c>
      <c r="E43" s="160">
        <v>12</v>
      </c>
      <c r="F43" s="170" t="s">
        <v>82</v>
      </c>
      <c r="G43" s="171">
        <v>115</v>
      </c>
      <c r="H43" s="161">
        <f t="shared" ref="H43:H46" si="4">D43*E43*G43</f>
        <v>1449.0000000000002</v>
      </c>
    </row>
    <row r="44" spans="2:8" ht="16.5" customHeight="1">
      <c r="B44" s="157">
        <v>21</v>
      </c>
      <c r="C44" s="169" t="s">
        <v>178</v>
      </c>
      <c r="D44" s="164">
        <v>1</v>
      </c>
      <c r="E44" s="160">
        <v>19</v>
      </c>
      <c r="F44" s="170" t="s">
        <v>72</v>
      </c>
      <c r="G44" s="171">
        <v>150</v>
      </c>
      <c r="H44" s="161">
        <f t="shared" si="4"/>
        <v>2850</v>
      </c>
    </row>
    <row r="45" spans="2:8" ht="16.5" customHeight="1">
      <c r="B45" s="157">
        <v>22</v>
      </c>
      <c r="C45" s="169" t="s">
        <v>179</v>
      </c>
      <c r="D45" s="164">
        <v>1</v>
      </c>
      <c r="E45" s="160">
        <v>40</v>
      </c>
      <c r="F45" s="170" t="s">
        <v>1</v>
      </c>
      <c r="G45" s="171">
        <v>37</v>
      </c>
      <c r="H45" s="161">
        <f t="shared" si="4"/>
        <v>1480</v>
      </c>
    </row>
    <row r="46" spans="2:8" ht="16.5" customHeight="1">
      <c r="B46" s="157">
        <v>23</v>
      </c>
      <c r="C46" s="172" t="s">
        <v>180</v>
      </c>
      <c r="D46" s="173">
        <v>1</v>
      </c>
      <c r="E46" s="160">
        <v>10</v>
      </c>
      <c r="F46" s="138" t="s">
        <v>181</v>
      </c>
      <c r="G46" s="173">
        <v>600</v>
      </c>
      <c r="H46" s="161">
        <f t="shared" si="4"/>
        <v>6000</v>
      </c>
    </row>
    <row r="47" spans="2:8" ht="16.5" customHeight="1" thickBot="1">
      <c r="B47" s="157">
        <v>24</v>
      </c>
      <c r="C47" s="174" t="s">
        <v>4</v>
      </c>
      <c r="D47" s="175">
        <v>1</v>
      </c>
      <c r="E47" s="176">
        <v>1</v>
      </c>
      <c r="F47" s="177" t="s">
        <v>72</v>
      </c>
      <c r="G47" s="178">
        <f>SUM(H21:H46)*0.07</f>
        <v>16037.714000000002</v>
      </c>
      <c r="H47" s="179">
        <f>D47*E47*G47</f>
        <v>16037.714000000002</v>
      </c>
    </row>
    <row r="48" spans="2:8" ht="16.5" customHeight="1">
      <c r="B48" s="423" t="s">
        <v>139</v>
      </c>
      <c r="C48" s="424"/>
      <c r="D48" s="424"/>
      <c r="E48" s="424"/>
      <c r="F48" s="424"/>
      <c r="G48" s="424"/>
      <c r="H48" s="180">
        <f>SUM(H20:H47)</f>
        <v>245147.91400000002</v>
      </c>
    </row>
    <row r="49" spans="2:8" ht="16.5" customHeight="1">
      <c r="B49" s="415" t="s">
        <v>75</v>
      </c>
      <c r="C49" s="416"/>
      <c r="D49" s="416"/>
      <c r="E49" s="416"/>
      <c r="F49" s="416"/>
      <c r="G49" s="416"/>
      <c r="H49" s="148">
        <f>H48*0.12</f>
        <v>29417.749680000001</v>
      </c>
    </row>
    <row r="50" spans="2:8" ht="16.5" customHeight="1" thickBot="1">
      <c r="B50" s="417" t="s">
        <v>76</v>
      </c>
      <c r="C50" s="418"/>
      <c r="D50" s="418"/>
      <c r="E50" s="418"/>
      <c r="F50" s="418"/>
      <c r="G50" s="418"/>
      <c r="H50" s="149">
        <f>SUM(H48:H49)</f>
        <v>274565.66368</v>
      </c>
    </row>
    <row r="51" spans="2:8" ht="16.5" customHeight="1" thickBot="1">
      <c r="B51" s="425" t="s">
        <v>29</v>
      </c>
      <c r="C51" s="426"/>
      <c r="D51" s="426"/>
      <c r="E51" s="426"/>
      <c r="F51" s="426"/>
      <c r="G51" s="426"/>
      <c r="H51" s="427"/>
    </row>
    <row r="52" spans="2:8" ht="16.5" customHeight="1" thickBot="1">
      <c r="B52" s="152" t="s">
        <v>152</v>
      </c>
      <c r="C52" s="153" t="s">
        <v>67</v>
      </c>
      <c r="D52" s="153" t="s">
        <v>5</v>
      </c>
      <c r="E52" s="181" t="s">
        <v>182</v>
      </c>
      <c r="F52" s="153" t="s">
        <v>153</v>
      </c>
      <c r="G52" s="153" t="s">
        <v>116</v>
      </c>
      <c r="H52" s="154" t="s">
        <v>117</v>
      </c>
    </row>
    <row r="53" spans="2:8" ht="16.5" customHeight="1">
      <c r="B53" s="155">
        <v>1</v>
      </c>
      <c r="C53" s="182" t="s">
        <v>183</v>
      </c>
      <c r="D53" s="183">
        <v>1.3</v>
      </c>
      <c r="E53" s="184">
        <v>55</v>
      </c>
      <c r="F53" s="133" t="s">
        <v>181</v>
      </c>
      <c r="G53" s="184">
        <v>450</v>
      </c>
      <c r="H53" s="185">
        <f>D53*E53*G53</f>
        <v>32175</v>
      </c>
    </row>
    <row r="54" spans="2:8" ht="16.5" customHeight="1">
      <c r="B54" s="157">
        <v>2</v>
      </c>
      <c r="C54" s="158" t="s">
        <v>184</v>
      </c>
      <c r="D54" s="164">
        <v>1</v>
      </c>
      <c r="E54" s="162">
        <v>10</v>
      </c>
      <c r="F54" s="138" t="s">
        <v>181</v>
      </c>
      <c r="G54" s="162">
        <v>380</v>
      </c>
      <c r="H54" s="161">
        <f t="shared" ref="H54:H77" si="5">D54*E54*G54</f>
        <v>3800</v>
      </c>
    </row>
    <row r="55" spans="2:8" ht="16.5" customHeight="1">
      <c r="B55" s="157">
        <v>3</v>
      </c>
      <c r="C55" s="158" t="s">
        <v>185</v>
      </c>
      <c r="D55" s="164">
        <v>1.3</v>
      </c>
      <c r="E55" s="162">
        <v>55</v>
      </c>
      <c r="F55" s="138" t="s">
        <v>181</v>
      </c>
      <c r="G55" s="162">
        <v>500</v>
      </c>
      <c r="H55" s="161">
        <f t="shared" si="5"/>
        <v>35750</v>
      </c>
    </row>
    <row r="56" spans="2:8" ht="16.5" customHeight="1">
      <c r="B56" s="157">
        <v>4</v>
      </c>
      <c r="C56" s="158" t="s">
        <v>186</v>
      </c>
      <c r="D56" s="164">
        <v>1</v>
      </c>
      <c r="E56" s="162">
        <v>32</v>
      </c>
      <c r="F56" s="138" t="s">
        <v>1</v>
      </c>
      <c r="G56" s="162">
        <v>180</v>
      </c>
      <c r="H56" s="161">
        <f t="shared" si="5"/>
        <v>5760</v>
      </c>
    </row>
    <row r="57" spans="2:8" ht="16.5" customHeight="1">
      <c r="B57" s="157">
        <v>5</v>
      </c>
      <c r="C57" s="158" t="s">
        <v>187</v>
      </c>
      <c r="D57" s="164">
        <v>1</v>
      </c>
      <c r="E57" s="160">
        <v>170</v>
      </c>
      <c r="F57" s="138" t="s">
        <v>1</v>
      </c>
      <c r="G57" s="162">
        <v>20</v>
      </c>
      <c r="H57" s="161">
        <f t="shared" si="5"/>
        <v>3400</v>
      </c>
    </row>
    <row r="58" spans="2:8" ht="16.5" customHeight="1">
      <c r="B58" s="157">
        <v>6</v>
      </c>
      <c r="C58" s="158" t="s">
        <v>188</v>
      </c>
      <c r="D58" s="164">
        <v>1</v>
      </c>
      <c r="E58" s="160">
        <v>685</v>
      </c>
      <c r="F58" s="138" t="s">
        <v>1</v>
      </c>
      <c r="G58" s="162">
        <v>20</v>
      </c>
      <c r="H58" s="161">
        <f t="shared" si="5"/>
        <v>13700</v>
      </c>
    </row>
    <row r="59" spans="2:8" ht="16.5" customHeight="1">
      <c r="B59" s="157">
        <v>7</v>
      </c>
      <c r="C59" s="158" t="s">
        <v>189</v>
      </c>
      <c r="D59" s="164">
        <v>1</v>
      </c>
      <c r="E59" s="162">
        <v>32</v>
      </c>
      <c r="F59" s="138" t="s">
        <v>1</v>
      </c>
      <c r="G59" s="162">
        <v>50</v>
      </c>
      <c r="H59" s="161">
        <f t="shared" si="5"/>
        <v>1600</v>
      </c>
    </row>
    <row r="60" spans="2:8" ht="16.5" customHeight="1">
      <c r="B60" s="157">
        <v>8</v>
      </c>
      <c r="C60" s="158" t="s">
        <v>190</v>
      </c>
      <c r="D60" s="164">
        <v>1</v>
      </c>
      <c r="E60" s="160">
        <v>30</v>
      </c>
      <c r="F60" s="138" t="s">
        <v>1</v>
      </c>
      <c r="G60" s="162">
        <v>20</v>
      </c>
      <c r="H60" s="161">
        <f t="shared" si="5"/>
        <v>600</v>
      </c>
    </row>
    <row r="61" spans="2:8" ht="16.5" customHeight="1">
      <c r="B61" s="157">
        <v>9</v>
      </c>
      <c r="C61" s="158" t="s">
        <v>191</v>
      </c>
      <c r="D61" s="164">
        <v>1</v>
      </c>
      <c r="E61" s="160">
        <v>15</v>
      </c>
      <c r="F61" s="138" t="s">
        <v>1</v>
      </c>
      <c r="G61" s="162">
        <v>20</v>
      </c>
      <c r="H61" s="161">
        <f t="shared" si="5"/>
        <v>300</v>
      </c>
    </row>
    <row r="62" spans="2:8" ht="16.5" customHeight="1">
      <c r="B62" s="157">
        <v>10</v>
      </c>
      <c r="C62" s="158" t="s">
        <v>192</v>
      </c>
      <c r="D62" s="164">
        <v>1</v>
      </c>
      <c r="E62" s="160">
        <v>15</v>
      </c>
      <c r="F62" s="138" t="s">
        <v>1</v>
      </c>
      <c r="G62" s="162">
        <v>20</v>
      </c>
      <c r="H62" s="161">
        <f t="shared" si="5"/>
        <v>300</v>
      </c>
    </row>
    <row r="63" spans="2:8" ht="16.5" customHeight="1">
      <c r="B63" s="157">
        <v>11</v>
      </c>
      <c r="C63" s="158" t="s">
        <v>193</v>
      </c>
      <c r="D63" s="164">
        <v>1</v>
      </c>
      <c r="E63" s="160">
        <v>1</v>
      </c>
      <c r="F63" s="138" t="s">
        <v>6</v>
      </c>
      <c r="G63" s="160">
        <v>18000</v>
      </c>
      <c r="H63" s="161">
        <f t="shared" si="5"/>
        <v>18000</v>
      </c>
    </row>
    <row r="64" spans="2:8" ht="16.5" customHeight="1">
      <c r="B64" s="157">
        <v>12</v>
      </c>
      <c r="C64" s="158" t="s">
        <v>194</v>
      </c>
      <c r="D64" s="164">
        <v>1</v>
      </c>
      <c r="E64" s="160">
        <v>19</v>
      </c>
      <c r="F64" s="138" t="s">
        <v>10</v>
      </c>
      <c r="G64" s="160">
        <v>1450</v>
      </c>
      <c r="H64" s="161">
        <f t="shared" si="5"/>
        <v>27550</v>
      </c>
    </row>
    <row r="65" spans="2:8" ht="16.5" customHeight="1">
      <c r="B65" s="157">
        <v>13</v>
      </c>
      <c r="C65" s="158" t="s">
        <v>195</v>
      </c>
      <c r="D65" s="164">
        <v>1</v>
      </c>
      <c r="E65" s="160">
        <v>19</v>
      </c>
      <c r="F65" s="138" t="s">
        <v>10</v>
      </c>
      <c r="G65" s="160">
        <v>1350</v>
      </c>
      <c r="H65" s="161">
        <f t="shared" si="5"/>
        <v>25650</v>
      </c>
    </row>
    <row r="66" spans="2:8" ht="16.5" customHeight="1">
      <c r="B66" s="157">
        <v>14</v>
      </c>
      <c r="C66" s="158" t="s">
        <v>196</v>
      </c>
      <c r="D66" s="164">
        <v>1</v>
      </c>
      <c r="E66" s="162">
        <v>2</v>
      </c>
      <c r="F66" s="138" t="s">
        <v>10</v>
      </c>
      <c r="G66" s="162">
        <v>1050</v>
      </c>
      <c r="H66" s="161">
        <f t="shared" si="5"/>
        <v>2100</v>
      </c>
    </row>
    <row r="67" spans="2:8" ht="16.5" customHeight="1">
      <c r="B67" s="157">
        <v>15</v>
      </c>
      <c r="C67" s="158" t="s">
        <v>197</v>
      </c>
      <c r="D67" s="164">
        <v>1</v>
      </c>
      <c r="E67" s="162">
        <v>2</v>
      </c>
      <c r="F67" s="138" t="s">
        <v>10</v>
      </c>
      <c r="G67" s="162">
        <v>1200</v>
      </c>
      <c r="H67" s="161">
        <f t="shared" si="5"/>
        <v>2400</v>
      </c>
    </row>
    <row r="68" spans="2:8" ht="16.5" customHeight="1">
      <c r="B68" s="157">
        <v>16</v>
      </c>
      <c r="C68" s="158" t="s">
        <v>198</v>
      </c>
      <c r="D68" s="164">
        <v>1</v>
      </c>
      <c r="E68" s="162">
        <v>2</v>
      </c>
      <c r="F68" s="138" t="s">
        <v>10</v>
      </c>
      <c r="G68" s="162">
        <v>1200</v>
      </c>
      <c r="H68" s="161">
        <f t="shared" si="5"/>
        <v>2400</v>
      </c>
    </row>
    <row r="69" spans="2:8" ht="16.5" customHeight="1">
      <c r="B69" s="157">
        <v>17</v>
      </c>
      <c r="C69" s="158" t="s">
        <v>199</v>
      </c>
      <c r="D69" s="164">
        <v>1</v>
      </c>
      <c r="E69" s="162">
        <v>5</v>
      </c>
      <c r="F69" s="138" t="s">
        <v>10</v>
      </c>
      <c r="G69" s="162">
        <v>900</v>
      </c>
      <c r="H69" s="161">
        <f t="shared" si="5"/>
        <v>4500</v>
      </c>
    </row>
    <row r="70" spans="2:8" ht="16.5" customHeight="1">
      <c r="B70" s="157">
        <v>18</v>
      </c>
      <c r="C70" s="158" t="s">
        <v>200</v>
      </c>
      <c r="D70" s="164">
        <v>1</v>
      </c>
      <c r="E70" s="162">
        <v>25</v>
      </c>
      <c r="F70" s="138" t="s">
        <v>10</v>
      </c>
      <c r="G70" s="162">
        <v>850</v>
      </c>
      <c r="H70" s="161">
        <f t="shared" si="5"/>
        <v>21250</v>
      </c>
    </row>
    <row r="71" spans="2:8" ht="16.5" customHeight="1">
      <c r="B71" s="157">
        <v>19</v>
      </c>
      <c r="C71" s="158" t="s">
        <v>201</v>
      </c>
      <c r="D71" s="164">
        <v>1</v>
      </c>
      <c r="E71" s="162">
        <v>4</v>
      </c>
      <c r="F71" s="138" t="s">
        <v>10</v>
      </c>
      <c r="G71" s="162">
        <v>750</v>
      </c>
      <c r="H71" s="161">
        <f t="shared" si="5"/>
        <v>3000</v>
      </c>
    </row>
    <row r="72" spans="2:8" ht="16.5" customHeight="1">
      <c r="B72" s="157">
        <v>20</v>
      </c>
      <c r="C72" s="158" t="s">
        <v>202</v>
      </c>
      <c r="D72" s="164">
        <v>1</v>
      </c>
      <c r="E72" s="162">
        <v>3</v>
      </c>
      <c r="F72" s="138" t="s">
        <v>10</v>
      </c>
      <c r="G72" s="162">
        <v>750</v>
      </c>
      <c r="H72" s="161">
        <f t="shared" si="5"/>
        <v>2250</v>
      </c>
    </row>
    <row r="73" spans="2:8" ht="16.5" customHeight="1">
      <c r="B73" s="157">
        <v>21</v>
      </c>
      <c r="C73" s="158" t="s">
        <v>203</v>
      </c>
      <c r="D73" s="164">
        <v>1</v>
      </c>
      <c r="E73" s="162">
        <v>3</v>
      </c>
      <c r="F73" s="138" t="s">
        <v>10</v>
      </c>
      <c r="G73" s="162">
        <v>25000</v>
      </c>
      <c r="H73" s="161">
        <f t="shared" si="5"/>
        <v>75000</v>
      </c>
    </row>
    <row r="74" spans="2:8" ht="16.5" customHeight="1">
      <c r="B74" s="157">
        <v>22</v>
      </c>
      <c r="C74" s="158" t="s">
        <v>204</v>
      </c>
      <c r="D74" s="164">
        <v>1</v>
      </c>
      <c r="E74" s="162">
        <v>6</v>
      </c>
      <c r="F74" s="138" t="s">
        <v>10</v>
      </c>
      <c r="G74" s="162">
        <v>1250</v>
      </c>
      <c r="H74" s="161">
        <f t="shared" si="5"/>
        <v>7500</v>
      </c>
    </row>
    <row r="75" spans="2:8" ht="16.5" customHeight="1">
      <c r="B75" s="157">
        <v>23</v>
      </c>
      <c r="C75" s="158" t="s">
        <v>205</v>
      </c>
      <c r="D75" s="164">
        <v>1</v>
      </c>
      <c r="E75" s="162">
        <f>E54</f>
        <v>10</v>
      </c>
      <c r="F75" s="138" t="s">
        <v>181</v>
      </c>
      <c r="G75" s="162">
        <v>900</v>
      </c>
      <c r="H75" s="161">
        <f t="shared" si="5"/>
        <v>9000</v>
      </c>
    </row>
    <row r="76" spans="2:8" ht="16.5" customHeight="1">
      <c r="B76" s="157">
        <v>24</v>
      </c>
      <c r="C76" s="158" t="s">
        <v>206</v>
      </c>
      <c r="D76" s="164">
        <v>1</v>
      </c>
      <c r="E76" s="162">
        <v>1</v>
      </c>
      <c r="F76" s="138" t="s">
        <v>6</v>
      </c>
      <c r="G76" s="162">
        <v>7500</v>
      </c>
      <c r="H76" s="161">
        <f t="shared" si="5"/>
        <v>7500</v>
      </c>
    </row>
    <row r="77" spans="2:8" ht="16.5" customHeight="1" thickBot="1">
      <c r="B77" s="186">
        <v>25</v>
      </c>
      <c r="C77" s="187" t="s">
        <v>207</v>
      </c>
      <c r="D77" s="188">
        <v>1</v>
      </c>
      <c r="E77" s="178">
        <v>1</v>
      </c>
      <c r="F77" s="189" t="s">
        <v>6</v>
      </c>
      <c r="G77" s="178">
        <f>H48*0.1</f>
        <v>24514.791400000002</v>
      </c>
      <c r="H77" s="179">
        <f t="shared" si="5"/>
        <v>24514.791400000002</v>
      </c>
    </row>
    <row r="78" spans="2:8" ht="16.5" customHeight="1">
      <c r="B78" s="423" t="s">
        <v>122</v>
      </c>
      <c r="C78" s="424"/>
      <c r="D78" s="424"/>
      <c r="E78" s="424"/>
      <c r="F78" s="424"/>
      <c r="G78" s="424"/>
      <c r="H78" s="180">
        <f>SUM(H53:H77)</f>
        <v>329999.79139999999</v>
      </c>
    </row>
    <row r="79" spans="2:8" ht="16.5" customHeight="1">
      <c r="B79" s="415" t="s">
        <v>78</v>
      </c>
      <c r="C79" s="416"/>
      <c r="D79" s="416"/>
      <c r="E79" s="416"/>
      <c r="F79" s="416"/>
      <c r="G79" s="416"/>
      <c r="H79" s="148">
        <f>H78*0.15</f>
        <v>49499.968709999994</v>
      </c>
    </row>
    <row r="80" spans="2:8" ht="16.5" customHeight="1" thickBot="1">
      <c r="B80" s="417" t="s">
        <v>76</v>
      </c>
      <c r="C80" s="418"/>
      <c r="D80" s="418"/>
      <c r="E80" s="418"/>
      <c r="F80" s="418"/>
      <c r="G80" s="418"/>
      <c r="H80" s="149">
        <f>SUM(H78:H79)</f>
        <v>379499.76010999997</v>
      </c>
    </row>
    <row r="81" spans="2:8" ht="16.5" customHeight="1" thickBot="1">
      <c r="B81" s="190"/>
      <c r="C81" s="191"/>
      <c r="D81" s="191"/>
      <c r="E81" s="191"/>
      <c r="F81" s="191"/>
      <c r="G81" s="191"/>
      <c r="H81" s="192"/>
    </row>
    <row r="82" spans="2:8" ht="16.5" customHeight="1" thickBot="1">
      <c r="B82" s="419" t="s">
        <v>208</v>
      </c>
      <c r="C82" s="420"/>
      <c r="D82" s="420"/>
      <c r="E82" s="420"/>
      <c r="F82" s="420"/>
      <c r="G82" s="420"/>
      <c r="H82" s="193">
        <f>H15+H50+H80</f>
        <v>727279.82379000005</v>
      </c>
    </row>
    <row r="83" spans="2:8" ht="16.5" customHeight="1">
      <c r="B83" s="421" t="s">
        <v>209</v>
      </c>
      <c r="C83" s="421"/>
      <c r="D83" s="421"/>
      <c r="E83" s="421"/>
      <c r="F83" s="421"/>
      <c r="G83" s="421"/>
      <c r="H83" s="194">
        <f>H15</f>
        <v>73214.399999999994</v>
      </c>
    </row>
    <row r="84" spans="2:8" ht="16.5" customHeight="1" thickBot="1">
      <c r="B84" s="422" t="s">
        <v>210</v>
      </c>
      <c r="C84" s="422"/>
      <c r="D84" s="422"/>
      <c r="E84" s="422"/>
      <c r="F84" s="422"/>
      <c r="G84" s="422"/>
      <c r="H84" s="195">
        <f>H25+H56</f>
        <v>12800</v>
      </c>
    </row>
    <row r="85" spans="2:8" ht="16.5" customHeight="1" thickBot="1">
      <c r="B85" s="410" t="s">
        <v>211</v>
      </c>
      <c r="C85" s="411"/>
      <c r="D85" s="411"/>
      <c r="E85" s="411"/>
      <c r="F85" s="411"/>
      <c r="G85" s="411"/>
      <c r="H85" s="196">
        <f>H82-H83-H84</f>
        <v>641265.42379000003</v>
      </c>
    </row>
  </sheetData>
  <mergeCells count="29">
    <mergeCell ref="B80:G80"/>
    <mergeCell ref="B82:G82"/>
    <mergeCell ref="B83:G83"/>
    <mergeCell ref="B84:G84"/>
    <mergeCell ref="B85:G85"/>
    <mergeCell ref="B48:G48"/>
    <mergeCell ref="B49:G49"/>
    <mergeCell ref="B50:G50"/>
    <mergeCell ref="B51:H51"/>
    <mergeCell ref="B78:G78"/>
    <mergeCell ref="B79:G79"/>
    <mergeCell ref="B17:H17"/>
    <mergeCell ref="B18:H18"/>
    <mergeCell ref="D20:H20"/>
    <mergeCell ref="D30:H30"/>
    <mergeCell ref="D36:H36"/>
    <mergeCell ref="D40:H40"/>
    <mergeCell ref="C10:D10"/>
    <mergeCell ref="C11:D11"/>
    <mergeCell ref="C12:D12"/>
    <mergeCell ref="B13:G13"/>
    <mergeCell ref="B14:G14"/>
    <mergeCell ref="B15:G15"/>
    <mergeCell ref="B3:H3"/>
    <mergeCell ref="B5:H5"/>
    <mergeCell ref="C6:D6"/>
    <mergeCell ref="C7:D7"/>
    <mergeCell ref="C8:D8"/>
    <mergeCell ref="C9:D9"/>
  </mergeCells>
  <pageMargins left="0.39370078740157483" right="0.39370078740157483" top="0.39370078740157483" bottom="0.39370078740157483" header="0.27559055118110237" footer="0.51181102362204722"/>
  <pageSetup paperSize="9" scale="79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46"/>
  <sheetViews>
    <sheetView topLeftCell="A13" zoomScaleSheetLayoutView="40" workbookViewId="0">
      <selection activeCell="H45" sqref="H45"/>
    </sheetView>
  </sheetViews>
  <sheetFormatPr defaultRowHeight="16.5" customHeight="1"/>
  <cols>
    <col min="1" max="1" width="9.140625" style="1" customWidth="1"/>
    <col min="2" max="2" width="9.42578125" style="1" bestFit="1" customWidth="1"/>
    <col min="3" max="3" width="42" style="1" customWidth="1"/>
    <col min="4" max="4" width="19.5703125" style="1" customWidth="1"/>
    <col min="5" max="5" width="9.42578125" style="1" bestFit="1" customWidth="1"/>
    <col min="6" max="6" width="10.42578125" style="1" bestFit="1" customWidth="1"/>
    <col min="7" max="7" width="12.42578125" style="1" customWidth="1"/>
    <col min="8" max="8" width="13.28515625" style="1" customWidth="1"/>
    <col min="9" max="9" width="14.28515625" style="1" bestFit="1" customWidth="1"/>
    <col min="10" max="10" width="9.140625" style="1"/>
    <col min="11" max="12" width="15.85546875" style="1" customWidth="1"/>
    <col min="13" max="13" width="22" style="1" customWidth="1"/>
    <col min="14" max="16384" width="9.140625" style="1"/>
  </cols>
  <sheetData>
    <row r="1" spans="2:8" ht="16.5" customHeight="1" thickBot="1"/>
    <row r="2" spans="2:8" ht="16.5" customHeight="1" thickBot="1">
      <c r="B2" s="341" t="s">
        <v>470</v>
      </c>
      <c r="C2" s="342"/>
      <c r="D2" s="342"/>
      <c r="E2" s="342"/>
      <c r="F2" s="342"/>
      <c r="G2" s="342"/>
      <c r="H2" s="343"/>
    </row>
    <row r="3" spans="2:8" ht="16.5" customHeight="1" thickBot="1">
      <c r="B3" s="30"/>
      <c r="C3" s="29"/>
      <c r="D3" s="27"/>
      <c r="E3" s="27"/>
      <c r="F3" s="27"/>
      <c r="G3" s="27"/>
      <c r="H3" s="31"/>
    </row>
    <row r="4" spans="2:8" ht="16.5" customHeight="1" thickBot="1">
      <c r="B4" s="271" t="s">
        <v>2</v>
      </c>
      <c r="C4" s="272" t="s">
        <v>359</v>
      </c>
      <c r="D4" s="272" t="s">
        <v>360</v>
      </c>
      <c r="E4" s="2" t="s">
        <v>361</v>
      </c>
      <c r="F4" s="90" t="s">
        <v>362</v>
      </c>
      <c r="G4" s="273" t="s">
        <v>363</v>
      </c>
      <c r="H4" s="274" t="s">
        <v>364</v>
      </c>
    </row>
    <row r="5" spans="2:8" ht="16.5" customHeight="1">
      <c r="B5" s="303" t="s">
        <v>365</v>
      </c>
      <c r="C5" s="304"/>
      <c r="D5" s="304"/>
      <c r="E5" s="304"/>
      <c r="F5" s="304"/>
      <c r="G5" s="304"/>
      <c r="H5" s="305"/>
    </row>
    <row r="6" spans="2:8" ht="16.5" customHeight="1">
      <c r="B6" s="275">
        <v>1</v>
      </c>
      <c r="C6" s="276" t="s">
        <v>366</v>
      </c>
      <c r="D6" s="277" t="s">
        <v>367</v>
      </c>
      <c r="E6" s="278" t="s">
        <v>368</v>
      </c>
      <c r="F6" s="250">
        <v>1</v>
      </c>
      <c r="G6" s="279">
        <v>37920</v>
      </c>
      <c r="H6" s="280">
        <f t="shared" ref="H6:H17" si="0">F6*G6</f>
        <v>37920</v>
      </c>
    </row>
    <row r="7" spans="2:8" ht="16.5" customHeight="1">
      <c r="B7" s="275">
        <v>2</v>
      </c>
      <c r="C7" s="276" t="s">
        <v>369</v>
      </c>
      <c r="D7" s="277" t="s">
        <v>370</v>
      </c>
      <c r="E7" s="278" t="s">
        <v>371</v>
      </c>
      <c r="F7" s="250">
        <f>1+1</f>
        <v>2</v>
      </c>
      <c r="G7" s="279">
        <v>3340</v>
      </c>
      <c r="H7" s="280">
        <f t="shared" si="0"/>
        <v>6680</v>
      </c>
    </row>
    <row r="8" spans="2:8" ht="16.5" customHeight="1">
      <c r="B8" s="275">
        <v>3</v>
      </c>
      <c r="C8" s="276" t="s">
        <v>372</v>
      </c>
      <c r="D8" s="277" t="s">
        <v>373</v>
      </c>
      <c r="E8" s="278" t="s">
        <v>371</v>
      </c>
      <c r="F8" s="250">
        <v>2</v>
      </c>
      <c r="G8" s="279">
        <v>3340</v>
      </c>
      <c r="H8" s="280">
        <f t="shared" si="0"/>
        <v>6680</v>
      </c>
    </row>
    <row r="9" spans="2:8" ht="16.5" customHeight="1">
      <c r="B9" s="275">
        <v>4</v>
      </c>
      <c r="C9" s="276" t="s">
        <v>374</v>
      </c>
      <c r="D9" s="277" t="s">
        <v>375</v>
      </c>
      <c r="E9" s="278" t="s">
        <v>376</v>
      </c>
      <c r="F9" s="250">
        <v>1</v>
      </c>
      <c r="G9" s="279">
        <v>8560</v>
      </c>
      <c r="H9" s="280">
        <f t="shared" si="0"/>
        <v>8560</v>
      </c>
    </row>
    <row r="10" spans="2:8" ht="16.5" customHeight="1">
      <c r="B10" s="275">
        <v>5</v>
      </c>
      <c r="C10" s="276" t="s">
        <v>377</v>
      </c>
      <c r="D10" s="277" t="s">
        <v>378</v>
      </c>
      <c r="E10" s="278" t="s">
        <v>379</v>
      </c>
      <c r="F10" s="250">
        <f>1+1+1</f>
        <v>3</v>
      </c>
      <c r="G10" s="279">
        <v>4270</v>
      </c>
      <c r="H10" s="280">
        <f t="shared" si="0"/>
        <v>12810</v>
      </c>
    </row>
    <row r="11" spans="2:8" ht="16.5" customHeight="1">
      <c r="B11" s="275">
        <v>6</v>
      </c>
      <c r="C11" s="276" t="s">
        <v>380</v>
      </c>
      <c r="D11" s="277" t="s">
        <v>381</v>
      </c>
      <c r="E11" s="278" t="s">
        <v>382</v>
      </c>
      <c r="F11" s="250">
        <f>1+2</f>
        <v>3</v>
      </c>
      <c r="G11" s="279">
        <v>3830</v>
      </c>
      <c r="H11" s="280">
        <f t="shared" si="0"/>
        <v>11490</v>
      </c>
    </row>
    <row r="12" spans="2:8" ht="16.5" customHeight="1">
      <c r="B12" s="275">
        <v>7</v>
      </c>
      <c r="C12" s="276" t="s">
        <v>383</v>
      </c>
      <c r="D12" s="277" t="s">
        <v>384</v>
      </c>
      <c r="E12" s="278" t="s">
        <v>385</v>
      </c>
      <c r="F12" s="250">
        <v>1</v>
      </c>
      <c r="G12" s="279">
        <v>19250</v>
      </c>
      <c r="H12" s="280">
        <f t="shared" si="0"/>
        <v>19250</v>
      </c>
    </row>
    <row r="13" spans="2:8" ht="16.5" customHeight="1">
      <c r="B13" s="275">
        <v>8</v>
      </c>
      <c r="C13" s="276" t="s">
        <v>386</v>
      </c>
      <c r="D13" s="281" t="s">
        <v>387</v>
      </c>
      <c r="E13" s="278" t="s">
        <v>388</v>
      </c>
      <c r="F13" s="250">
        <v>1</v>
      </c>
      <c r="G13" s="279">
        <v>10120</v>
      </c>
      <c r="H13" s="280">
        <f t="shared" si="0"/>
        <v>10120</v>
      </c>
    </row>
    <row r="14" spans="2:8" ht="16.5" customHeight="1">
      <c r="B14" s="275">
        <v>9</v>
      </c>
      <c r="C14" s="276" t="s">
        <v>389</v>
      </c>
      <c r="D14" s="281" t="s">
        <v>390</v>
      </c>
      <c r="E14" s="278" t="s">
        <v>391</v>
      </c>
      <c r="F14" s="250">
        <f>1+1+1+1+1+1</f>
        <v>6</v>
      </c>
      <c r="G14" s="279">
        <v>16570</v>
      </c>
      <c r="H14" s="280">
        <f t="shared" si="0"/>
        <v>99420</v>
      </c>
    </row>
    <row r="15" spans="2:8" ht="16.5" customHeight="1">
      <c r="B15" s="275">
        <v>10</v>
      </c>
      <c r="C15" s="276" t="s">
        <v>392</v>
      </c>
      <c r="D15" s="277" t="s">
        <v>393</v>
      </c>
      <c r="E15" s="278" t="s">
        <v>385</v>
      </c>
      <c r="F15" s="250">
        <v>1</v>
      </c>
      <c r="G15" s="279">
        <v>12190</v>
      </c>
      <c r="H15" s="280">
        <f t="shared" si="0"/>
        <v>12190</v>
      </c>
    </row>
    <row r="16" spans="2:8" ht="16.5" customHeight="1">
      <c r="B16" s="275">
        <v>11</v>
      </c>
      <c r="C16" s="276" t="s">
        <v>394</v>
      </c>
      <c r="D16" s="277" t="s">
        <v>395</v>
      </c>
      <c r="E16" s="278" t="s">
        <v>385</v>
      </c>
      <c r="F16" s="250">
        <v>1</v>
      </c>
      <c r="G16" s="279">
        <v>4270</v>
      </c>
      <c r="H16" s="280">
        <f t="shared" si="0"/>
        <v>4270</v>
      </c>
    </row>
    <row r="17" spans="2:8" ht="16.5" customHeight="1">
      <c r="B17" s="275">
        <v>12</v>
      </c>
      <c r="C17" s="276" t="s">
        <v>396</v>
      </c>
      <c r="D17" s="277" t="s">
        <v>397</v>
      </c>
      <c r="E17" s="278" t="s">
        <v>376</v>
      </c>
      <c r="F17" s="250">
        <v>1</v>
      </c>
      <c r="G17" s="279">
        <v>3240</v>
      </c>
      <c r="H17" s="280">
        <f t="shared" si="0"/>
        <v>3240</v>
      </c>
    </row>
    <row r="18" spans="2:8" ht="16.5" customHeight="1">
      <c r="B18" s="306" t="s">
        <v>398</v>
      </c>
      <c r="C18" s="307"/>
      <c r="D18" s="307"/>
      <c r="E18" s="307"/>
      <c r="F18" s="307"/>
      <c r="G18" s="307"/>
      <c r="H18" s="308"/>
    </row>
    <row r="19" spans="2:8" ht="16.5" customHeight="1">
      <c r="B19" s="275">
        <v>13</v>
      </c>
      <c r="C19" s="276" t="s">
        <v>399</v>
      </c>
      <c r="D19" s="277" t="s">
        <v>400</v>
      </c>
      <c r="E19" s="278" t="s">
        <v>391</v>
      </c>
      <c r="F19" s="250">
        <f>1+1</f>
        <v>2</v>
      </c>
      <c r="G19" s="279">
        <v>17850</v>
      </c>
      <c r="H19" s="280">
        <f t="shared" ref="H19:H27" si="1">F19*G19</f>
        <v>35700</v>
      </c>
    </row>
    <row r="20" spans="2:8" ht="16.5" customHeight="1">
      <c r="B20" s="275">
        <v>14</v>
      </c>
      <c r="C20" s="276" t="s">
        <v>401</v>
      </c>
      <c r="D20" s="277" t="s">
        <v>402</v>
      </c>
      <c r="E20" s="278" t="s">
        <v>403</v>
      </c>
      <c r="F20" s="250">
        <f>1+1+1</f>
        <v>3</v>
      </c>
      <c r="G20" s="279">
        <v>16940</v>
      </c>
      <c r="H20" s="280">
        <f t="shared" si="1"/>
        <v>50820</v>
      </c>
    </row>
    <row r="21" spans="2:8" ht="16.5" customHeight="1">
      <c r="B21" s="275">
        <v>15</v>
      </c>
      <c r="C21" s="276" t="s">
        <v>404</v>
      </c>
      <c r="D21" s="281" t="s">
        <v>405</v>
      </c>
      <c r="E21" s="278" t="s">
        <v>406</v>
      </c>
      <c r="F21" s="250">
        <v>1</v>
      </c>
      <c r="G21" s="279">
        <v>11690</v>
      </c>
      <c r="H21" s="280">
        <f t="shared" si="1"/>
        <v>11690</v>
      </c>
    </row>
    <row r="22" spans="2:8" ht="16.5" customHeight="1">
      <c r="B22" s="275">
        <v>16</v>
      </c>
      <c r="C22" s="276" t="s">
        <v>407</v>
      </c>
      <c r="D22" s="277" t="s">
        <v>408</v>
      </c>
      <c r="E22" s="278" t="s">
        <v>409</v>
      </c>
      <c r="F22" s="250">
        <f>1+1</f>
        <v>2</v>
      </c>
      <c r="G22" s="279">
        <v>17850</v>
      </c>
      <c r="H22" s="280">
        <f t="shared" si="1"/>
        <v>35700</v>
      </c>
    </row>
    <row r="23" spans="2:8" ht="16.5" customHeight="1">
      <c r="B23" s="275">
        <v>17</v>
      </c>
      <c r="C23" s="276" t="s">
        <v>410</v>
      </c>
      <c r="D23" s="281" t="s">
        <v>411</v>
      </c>
      <c r="E23" s="278" t="s">
        <v>403</v>
      </c>
      <c r="F23" s="250">
        <v>1</v>
      </c>
      <c r="G23" s="279">
        <v>21760</v>
      </c>
      <c r="H23" s="280">
        <f t="shared" si="1"/>
        <v>21760</v>
      </c>
    </row>
    <row r="24" spans="2:8" ht="16.5" customHeight="1">
      <c r="B24" s="275">
        <v>18</v>
      </c>
      <c r="C24" s="276" t="s">
        <v>412</v>
      </c>
      <c r="D24" s="281" t="s">
        <v>413</v>
      </c>
      <c r="E24" s="278" t="s">
        <v>414</v>
      </c>
      <c r="F24" s="250">
        <f>1+1</f>
        <v>2</v>
      </c>
      <c r="G24" s="279">
        <v>23400</v>
      </c>
      <c r="H24" s="280">
        <f t="shared" si="1"/>
        <v>46800</v>
      </c>
    </row>
    <row r="25" spans="2:8" ht="16.5" customHeight="1">
      <c r="B25" s="275">
        <v>19</v>
      </c>
      <c r="C25" s="276" t="s">
        <v>415</v>
      </c>
      <c r="D25" s="277" t="s">
        <v>416</v>
      </c>
      <c r="E25" s="278" t="s">
        <v>417</v>
      </c>
      <c r="F25" s="250">
        <f>1+1</f>
        <v>2</v>
      </c>
      <c r="G25" s="279">
        <v>11220</v>
      </c>
      <c r="H25" s="280">
        <f t="shared" si="1"/>
        <v>22440</v>
      </c>
    </row>
    <row r="26" spans="2:8" ht="16.5" customHeight="1">
      <c r="B26" s="275">
        <v>20</v>
      </c>
      <c r="C26" s="276" t="s">
        <v>418</v>
      </c>
      <c r="D26" s="281" t="s">
        <v>419</v>
      </c>
      <c r="E26" s="278" t="s">
        <v>403</v>
      </c>
      <c r="F26" s="250">
        <v>1</v>
      </c>
      <c r="G26" s="279">
        <v>16210</v>
      </c>
      <c r="H26" s="280">
        <f t="shared" si="1"/>
        <v>16210</v>
      </c>
    </row>
    <row r="27" spans="2:8" ht="16.5" customHeight="1">
      <c r="B27" s="275">
        <v>21</v>
      </c>
      <c r="C27" s="276" t="s">
        <v>420</v>
      </c>
      <c r="D27" s="281" t="s">
        <v>421</v>
      </c>
      <c r="E27" s="278" t="s">
        <v>422</v>
      </c>
      <c r="F27" s="250">
        <f>1+1+1</f>
        <v>3</v>
      </c>
      <c r="G27" s="279">
        <v>7450</v>
      </c>
      <c r="H27" s="280">
        <f t="shared" si="1"/>
        <v>22350</v>
      </c>
    </row>
    <row r="28" spans="2:8" ht="16.5" customHeight="1">
      <c r="B28" s="306" t="s">
        <v>423</v>
      </c>
      <c r="C28" s="307"/>
      <c r="D28" s="307"/>
      <c r="E28" s="307"/>
      <c r="F28" s="307"/>
      <c r="G28" s="307"/>
      <c r="H28" s="308"/>
    </row>
    <row r="29" spans="2:8" ht="16.5" customHeight="1">
      <c r="B29" s="275">
        <v>22</v>
      </c>
      <c r="C29" s="276" t="s">
        <v>424</v>
      </c>
      <c r="D29" s="276" t="s">
        <v>425</v>
      </c>
      <c r="E29" s="278" t="s">
        <v>426</v>
      </c>
      <c r="F29" s="250">
        <f>1+1+1</f>
        <v>3</v>
      </c>
      <c r="G29" s="279">
        <v>5420</v>
      </c>
      <c r="H29" s="280">
        <f t="shared" ref="H29:H38" si="2">F29*G29</f>
        <v>16260</v>
      </c>
    </row>
    <row r="30" spans="2:8" ht="16.5" customHeight="1">
      <c r="B30" s="275">
        <v>23</v>
      </c>
      <c r="C30" s="276" t="s">
        <v>427</v>
      </c>
      <c r="D30" s="276" t="s">
        <v>428</v>
      </c>
      <c r="E30" s="278" t="s">
        <v>429</v>
      </c>
      <c r="F30" s="250">
        <f>3+3+3</f>
        <v>9</v>
      </c>
      <c r="G30" s="279">
        <v>1030</v>
      </c>
      <c r="H30" s="280">
        <f t="shared" si="2"/>
        <v>9270</v>
      </c>
    </row>
    <row r="31" spans="2:8" ht="16.5" customHeight="1">
      <c r="B31" s="275">
        <v>24</v>
      </c>
      <c r="C31" s="276" t="s">
        <v>430</v>
      </c>
      <c r="D31" s="276" t="s">
        <v>431</v>
      </c>
      <c r="E31" s="278" t="s">
        <v>426</v>
      </c>
      <c r="F31" s="250">
        <v>3</v>
      </c>
      <c r="G31" s="279">
        <v>885</v>
      </c>
      <c r="H31" s="280">
        <f t="shared" si="2"/>
        <v>2655</v>
      </c>
    </row>
    <row r="32" spans="2:8" ht="16.5" customHeight="1">
      <c r="B32" s="275">
        <v>25</v>
      </c>
      <c r="C32" s="276" t="s">
        <v>432</v>
      </c>
      <c r="D32" s="276" t="s">
        <v>433</v>
      </c>
      <c r="E32" s="278" t="s">
        <v>434</v>
      </c>
      <c r="F32" s="250">
        <v>4</v>
      </c>
      <c r="G32" s="279">
        <v>1780</v>
      </c>
      <c r="H32" s="280">
        <f t="shared" si="2"/>
        <v>7120</v>
      </c>
    </row>
    <row r="33" spans="2:8" ht="16.5" customHeight="1">
      <c r="B33" s="275">
        <v>26</v>
      </c>
      <c r="C33" s="276" t="s">
        <v>435</v>
      </c>
      <c r="D33" s="276" t="s">
        <v>436</v>
      </c>
      <c r="E33" s="278" t="s">
        <v>429</v>
      </c>
      <c r="F33" s="250">
        <v>50</v>
      </c>
      <c r="G33" s="279">
        <v>310</v>
      </c>
      <c r="H33" s="280">
        <f t="shared" si="2"/>
        <v>15500</v>
      </c>
    </row>
    <row r="34" spans="2:8" ht="16.5" customHeight="1">
      <c r="B34" s="275">
        <v>27</v>
      </c>
      <c r="C34" s="276" t="s">
        <v>437</v>
      </c>
      <c r="D34" s="276" t="s">
        <v>438</v>
      </c>
      <c r="E34" s="278" t="s">
        <v>439</v>
      </c>
      <c r="F34" s="250">
        <v>1</v>
      </c>
      <c r="G34" s="279">
        <v>3870</v>
      </c>
      <c r="H34" s="280">
        <f t="shared" si="2"/>
        <v>3870</v>
      </c>
    </row>
    <row r="35" spans="2:8" ht="16.5" customHeight="1">
      <c r="B35" s="275">
        <v>28</v>
      </c>
      <c r="C35" s="276" t="s">
        <v>440</v>
      </c>
      <c r="D35" s="276" t="s">
        <v>441</v>
      </c>
      <c r="E35" s="278" t="s">
        <v>442</v>
      </c>
      <c r="F35" s="250">
        <f>2+1</f>
        <v>3</v>
      </c>
      <c r="G35" s="279">
        <v>2710</v>
      </c>
      <c r="H35" s="280">
        <f t="shared" si="2"/>
        <v>8130</v>
      </c>
    </row>
    <row r="36" spans="2:8" ht="16.5" customHeight="1">
      <c r="B36" s="275">
        <v>29</v>
      </c>
      <c r="C36" s="276" t="s">
        <v>443</v>
      </c>
      <c r="D36" s="276" t="s">
        <v>444</v>
      </c>
      <c r="E36" s="278" t="s">
        <v>442</v>
      </c>
      <c r="F36" s="250">
        <f>6+1+1</f>
        <v>8</v>
      </c>
      <c r="G36" s="279">
        <v>1350</v>
      </c>
      <c r="H36" s="280">
        <f t="shared" si="2"/>
        <v>10800</v>
      </c>
    </row>
    <row r="37" spans="2:8" ht="16.5" customHeight="1">
      <c r="B37" s="275">
        <v>30</v>
      </c>
      <c r="C37" s="276" t="s">
        <v>445</v>
      </c>
      <c r="D37" s="276" t="s">
        <v>446</v>
      </c>
      <c r="E37" s="278" t="s">
        <v>447</v>
      </c>
      <c r="F37" s="250">
        <f>4+3</f>
        <v>7</v>
      </c>
      <c r="G37" s="279">
        <v>280</v>
      </c>
      <c r="H37" s="280">
        <f t="shared" si="2"/>
        <v>1960</v>
      </c>
    </row>
    <row r="38" spans="2:8" ht="16.5" customHeight="1">
      <c r="B38" s="275">
        <v>31</v>
      </c>
      <c r="C38" s="276" t="s">
        <v>448</v>
      </c>
      <c r="D38" s="276" t="s">
        <v>449</v>
      </c>
      <c r="E38" s="278" t="s">
        <v>434</v>
      </c>
      <c r="F38" s="250">
        <f>3+1</f>
        <v>4</v>
      </c>
      <c r="G38" s="279">
        <v>1780</v>
      </c>
      <c r="H38" s="280">
        <f t="shared" si="2"/>
        <v>7120</v>
      </c>
    </row>
    <row r="39" spans="2:8" ht="16.5" customHeight="1">
      <c r="B39" s="306" t="s">
        <v>450</v>
      </c>
      <c r="C39" s="307"/>
      <c r="D39" s="307"/>
      <c r="E39" s="307"/>
      <c r="F39" s="307"/>
      <c r="G39" s="307"/>
      <c r="H39" s="308"/>
    </row>
    <row r="40" spans="2:8" ht="16.5" customHeight="1" thickBot="1">
      <c r="B40" s="282">
        <v>32</v>
      </c>
      <c r="C40" s="283" t="s">
        <v>451</v>
      </c>
      <c r="D40" s="283" t="s">
        <v>452</v>
      </c>
      <c r="E40" s="284" t="s">
        <v>453</v>
      </c>
      <c r="F40" s="285">
        <v>12</v>
      </c>
      <c r="G40" s="286">
        <v>300</v>
      </c>
      <c r="H40" s="287">
        <f>F40*G40</f>
        <v>3600</v>
      </c>
    </row>
    <row r="41" spans="2:8" ht="16.5" customHeight="1">
      <c r="B41" s="292" t="s">
        <v>454</v>
      </c>
      <c r="C41" s="293"/>
      <c r="D41" s="293"/>
      <c r="E41" s="293"/>
      <c r="F41" s="293"/>
      <c r="G41" s="293"/>
      <c r="H41" s="288">
        <f>SUM(H6:H40)</f>
        <v>582385</v>
      </c>
    </row>
    <row r="42" spans="2:8" ht="16.5" customHeight="1">
      <c r="B42" s="294" t="s">
        <v>455</v>
      </c>
      <c r="C42" s="295"/>
      <c r="D42" s="295"/>
      <c r="E42" s="295"/>
      <c r="F42" s="295"/>
      <c r="G42" s="295"/>
      <c r="H42" s="290">
        <v>80000</v>
      </c>
    </row>
    <row r="43" spans="2:8" ht="16.5" customHeight="1">
      <c r="B43" s="296" t="s">
        <v>456</v>
      </c>
      <c r="C43" s="297"/>
      <c r="D43" s="297"/>
      <c r="E43" s="297"/>
      <c r="F43" s="297"/>
      <c r="G43" s="297"/>
      <c r="H43" s="289">
        <v>230000</v>
      </c>
    </row>
    <row r="44" spans="2:8" ht="16.5" customHeight="1">
      <c r="B44" s="563" t="s">
        <v>472</v>
      </c>
      <c r="C44" s="564"/>
      <c r="D44" s="564"/>
      <c r="E44" s="564"/>
      <c r="F44" s="564"/>
      <c r="G44" s="565"/>
      <c r="H44" s="289">
        <v>126826</v>
      </c>
    </row>
    <row r="45" spans="2:8" ht="16.5" customHeight="1" thickBot="1">
      <c r="B45" s="294" t="s">
        <v>78</v>
      </c>
      <c r="C45" s="295"/>
      <c r="D45" s="295"/>
      <c r="E45" s="295"/>
      <c r="F45" s="295"/>
      <c r="G45" s="295"/>
      <c r="H45" s="290">
        <f>H43*0.15</f>
        <v>34500</v>
      </c>
    </row>
    <row r="46" spans="2:8" ht="16.5" customHeight="1" thickBot="1">
      <c r="B46" s="560" t="s">
        <v>457</v>
      </c>
      <c r="C46" s="561"/>
      <c r="D46" s="561"/>
      <c r="E46" s="561"/>
      <c r="F46" s="561"/>
      <c r="G46" s="561"/>
      <c r="H46" s="562">
        <f>SUM(H41:H45)</f>
        <v>1053711</v>
      </c>
    </row>
  </sheetData>
  <mergeCells count="11">
    <mergeCell ref="B43:G43"/>
    <mergeCell ref="B45:G45"/>
    <mergeCell ref="B46:G46"/>
    <mergeCell ref="B44:G44"/>
    <mergeCell ref="B5:H5"/>
    <mergeCell ref="B18:H18"/>
    <mergeCell ref="B28:H28"/>
    <mergeCell ref="B39:H39"/>
    <mergeCell ref="B41:G41"/>
    <mergeCell ref="B42:G42"/>
    <mergeCell ref="B2:H2"/>
  </mergeCells>
  <pageMargins left="0.39370078740157483" right="0.39370078740157483" top="0.39370078740157483" bottom="0.39370078740157483" header="0.27559055118110237" footer="0.51181102362204722"/>
  <pageSetup paperSize="9" scale="7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Водоем</vt:lpstr>
      <vt:lpstr>МАФ</vt:lpstr>
      <vt:lpstr>мощение</vt:lpstr>
      <vt:lpstr>дренаж</vt:lpstr>
      <vt:lpstr>освещение</vt:lpstr>
      <vt:lpstr>посадка растений</vt:lpstr>
      <vt:lpstr>Водоем!Область_печати</vt:lpstr>
      <vt:lpstr>дренаж!Область_печати</vt:lpstr>
      <vt:lpstr>освещение!Область_печати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gl</cp:lastModifiedBy>
  <cp:lastPrinted>2013-08-27T07:24:18Z</cp:lastPrinted>
  <dcterms:created xsi:type="dcterms:W3CDTF">1996-10-08T23:32:33Z</dcterms:created>
  <dcterms:modified xsi:type="dcterms:W3CDTF">2014-02-25T12:13:27Z</dcterms:modified>
</cp:coreProperties>
</file>